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moto/Desktop/"/>
    </mc:Choice>
  </mc:AlternateContent>
  <bookViews>
    <workbookView xWindow="0" yWindow="460" windowWidth="28800" windowHeight="17600" tabRatio="500" activeTab="4"/>
  </bookViews>
  <sheets>
    <sheet name="メモ" sheetId="1" r:id="rId1"/>
    <sheet name="xy座標系Oct16" sheetId="4" r:id="rId2"/>
    <sheet name="xy座標系Oct23-1" sheetId="5" r:id="rId3"/>
    <sheet name="xy座標系Oct23-2" sheetId="6" r:id="rId4"/>
    <sheet name="樹冠高を求める" sheetId="9" r:id="rId5"/>
  </sheets>
  <calcPr calcId="150001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9" l="1"/>
  <c r="H6" i="9"/>
  <c r="H5" i="9"/>
  <c r="N4" i="6"/>
  <c r="N5" i="6"/>
  <c r="N6" i="6"/>
  <c r="N7" i="6"/>
  <c r="N8" i="6"/>
  <c r="N9" i="6"/>
  <c r="N10" i="6"/>
  <c r="N11" i="6"/>
  <c r="N3" i="6"/>
  <c r="M4" i="6"/>
  <c r="M5" i="6"/>
  <c r="M6" i="6"/>
  <c r="M7" i="6"/>
  <c r="M8" i="6"/>
  <c r="M9" i="6"/>
  <c r="M10" i="6"/>
  <c r="M11" i="6"/>
  <c r="E3" i="6"/>
  <c r="K2" i="6"/>
  <c r="L2" i="6"/>
  <c r="M3" i="6"/>
  <c r="E11" i="6"/>
  <c r="E10" i="6"/>
  <c r="E9" i="6"/>
  <c r="E8" i="6"/>
  <c r="E7" i="6"/>
  <c r="E6" i="6"/>
  <c r="E5" i="6"/>
  <c r="E4" i="6"/>
  <c r="E2" i="6"/>
  <c r="J3" i="6"/>
  <c r="K3" i="6"/>
  <c r="L3" i="6"/>
  <c r="J4" i="6"/>
  <c r="K4" i="6"/>
  <c r="L4" i="6"/>
  <c r="J5" i="6"/>
  <c r="K5" i="6"/>
  <c r="L5" i="6"/>
  <c r="J6" i="6"/>
  <c r="K6" i="6"/>
  <c r="L6" i="6"/>
  <c r="K7" i="6"/>
  <c r="L7" i="6"/>
  <c r="K8" i="6"/>
  <c r="L8" i="6"/>
  <c r="J9" i="6"/>
  <c r="K9" i="6"/>
  <c r="L9" i="6"/>
  <c r="J10" i="6"/>
  <c r="K10" i="6"/>
  <c r="L10" i="6"/>
  <c r="F3" i="6"/>
  <c r="F4" i="6"/>
  <c r="F5" i="6"/>
  <c r="F6" i="6"/>
  <c r="F7" i="6"/>
  <c r="F8" i="6"/>
  <c r="F9" i="6"/>
  <c r="F10" i="6"/>
  <c r="F11" i="6"/>
  <c r="G11" i="6"/>
  <c r="G10" i="6"/>
  <c r="G9" i="6"/>
  <c r="G8" i="6"/>
  <c r="G7" i="6"/>
  <c r="G6" i="6"/>
  <c r="G5" i="6"/>
  <c r="G4" i="6"/>
  <c r="G3" i="6"/>
  <c r="G2" i="6"/>
  <c r="I3" i="5"/>
  <c r="J3" i="5"/>
  <c r="K3" i="5"/>
  <c r="I4" i="5"/>
  <c r="J4" i="5"/>
  <c r="K4" i="5"/>
  <c r="I5" i="5"/>
  <c r="J5" i="5"/>
  <c r="K5" i="5"/>
  <c r="I6" i="5"/>
  <c r="J6" i="5"/>
  <c r="K6" i="5"/>
  <c r="J7" i="5"/>
  <c r="K7" i="5"/>
  <c r="J8" i="5"/>
  <c r="K8" i="5"/>
  <c r="I9" i="5"/>
  <c r="J9" i="5"/>
  <c r="K9" i="5"/>
  <c r="I10" i="5"/>
  <c r="J10" i="5"/>
  <c r="K10" i="5"/>
  <c r="J2" i="5"/>
  <c r="K2" i="5"/>
  <c r="E3" i="5"/>
  <c r="E4" i="5"/>
  <c r="E5" i="5"/>
  <c r="E6" i="5"/>
  <c r="E7" i="5"/>
  <c r="E8" i="5"/>
  <c r="E9" i="5"/>
  <c r="E10" i="5"/>
  <c r="E11" i="5"/>
  <c r="F11" i="5"/>
  <c r="F10" i="5"/>
  <c r="F9" i="5"/>
  <c r="F8" i="5"/>
  <c r="F7" i="5"/>
  <c r="F6" i="5"/>
  <c r="F5" i="5"/>
  <c r="F4" i="5"/>
  <c r="F3" i="5"/>
  <c r="F2" i="5"/>
  <c r="E3" i="4"/>
  <c r="E4" i="4"/>
  <c r="E5" i="4"/>
  <c r="E6" i="4"/>
  <c r="E7" i="4"/>
  <c r="E8" i="4"/>
  <c r="E9" i="4"/>
  <c r="E10" i="4"/>
  <c r="E11" i="4"/>
  <c r="F11" i="4"/>
  <c r="I9" i="4"/>
  <c r="I10" i="4"/>
  <c r="J10" i="4"/>
  <c r="F10" i="4"/>
  <c r="J9" i="4"/>
  <c r="F9" i="4"/>
  <c r="J8" i="4"/>
  <c r="F8" i="4"/>
  <c r="J7" i="4"/>
  <c r="F7" i="4"/>
  <c r="I3" i="4"/>
  <c r="I4" i="4"/>
  <c r="I5" i="4"/>
  <c r="I6" i="4"/>
  <c r="J6" i="4"/>
  <c r="F6" i="4"/>
  <c r="J5" i="4"/>
  <c r="F5" i="4"/>
  <c r="J4" i="4"/>
  <c r="F4" i="4"/>
  <c r="J3" i="4"/>
  <c r="F3" i="4"/>
  <c r="J2" i="4"/>
  <c r="F2" i="4"/>
</calcChain>
</file>

<file path=xl/sharedStrings.xml><?xml version="1.0" encoding="utf-8"?>
<sst xmlns="http://schemas.openxmlformats.org/spreadsheetml/2006/main" count="166" uniqueCount="47">
  <si>
    <t>マーク場所</t>
    <rPh sb="3" eb="5">
      <t>バショ</t>
    </rPh>
    <phoneticPr fontId="1"/>
  </si>
  <si>
    <t>サルスベリ</t>
    <phoneticPr fontId="1"/>
  </si>
  <si>
    <t>イチョウ</t>
    <phoneticPr fontId="1"/>
  </si>
  <si>
    <t>サクラ</t>
    <phoneticPr fontId="1"/>
  </si>
  <si>
    <t>ケヤキ</t>
    <phoneticPr fontId="1"/>
  </si>
  <si>
    <t>アメリカフウ</t>
    <phoneticPr fontId="1"/>
  </si>
  <si>
    <t>メモ</t>
    <phoneticPr fontId="1"/>
  </si>
  <si>
    <t>No. 2の樹冠トップを視準 34.2d</t>
    <rPh sb="6" eb="8">
      <t>jukan</t>
    </rPh>
    <rPh sb="12" eb="14">
      <t>シジュn</t>
    </rPh>
    <phoneticPr fontId="1"/>
  </si>
  <si>
    <t>No. 2前へ</t>
    <rPh sb="5" eb="6">
      <t>マエ</t>
    </rPh>
    <phoneticPr fontId="1"/>
  </si>
  <si>
    <t>No. 2サイドへのcp</t>
    <phoneticPr fontId="1"/>
  </si>
  <si>
    <t>No. 2サイド</t>
    <phoneticPr fontId="1"/>
  </si>
  <si>
    <t>吹田市古木クスNo. 1</t>
    <rPh sb="0" eb="3">
      <t>スイタシ</t>
    </rPh>
    <rPh sb="3" eb="5">
      <t>コボク</t>
    </rPh>
    <phoneticPr fontId="1"/>
  </si>
  <si>
    <t>吹田市古木クスNo. 1そば</t>
    <rPh sb="0" eb="3">
      <t>スイタシ</t>
    </rPh>
    <rPh sb="3" eb="5">
      <t>コボク</t>
    </rPh>
    <phoneticPr fontId="1"/>
  </si>
  <si>
    <t>2018.10.02時刻</t>
    <rPh sb="10" eb="12">
      <t>ジコク</t>
    </rPh>
    <phoneticPr fontId="1"/>
  </si>
  <si>
    <t>歩測（複歩）</t>
    <rPh sb="0" eb="2">
      <t>hosoku</t>
    </rPh>
    <rPh sb="3" eb="5">
      <t>フクホ</t>
    </rPh>
    <phoneticPr fontId="1"/>
  </si>
  <si>
    <t>注記： 1複歩=1.7m</t>
    <rPh sb="0" eb="2">
      <t>chuuki</t>
    </rPh>
    <rPh sb="5" eb="7">
      <t>フクホ</t>
    </rPh>
    <phoneticPr fontId="1"/>
  </si>
  <si>
    <t>2018秋関大ウォーク by 木庭</t>
    <rPh sb="4" eb="5">
      <t>アキ</t>
    </rPh>
    <rPh sb="5" eb="7">
      <t>カンダイウォーク</t>
    </rPh>
    <rPh sb="15" eb="17">
      <t>koba</t>
    </rPh>
    <phoneticPr fontId="1"/>
  </si>
  <si>
    <t>スタート：　第１学舎4号館中央東口前</t>
    <rPh sb="6" eb="7">
      <t>ダイ1ガクシャ</t>
    </rPh>
    <rPh sb="12" eb="13">
      <t>ヤカタ</t>
    </rPh>
    <rPh sb="13" eb="15">
      <t>チュウオウ</t>
    </rPh>
    <rPh sb="15" eb="16">
      <t>ヒガシ</t>
    </rPh>
    <rPh sb="16" eb="17">
      <t>クチ</t>
    </rPh>
    <rPh sb="17" eb="18">
      <t>マエ</t>
    </rPh>
    <phoneticPr fontId="1"/>
  </si>
  <si>
    <t>エンド：博物館前の枯れかけたクス</t>
    <rPh sb="4" eb="7">
      <t>ハクブツカn</t>
    </rPh>
    <rPh sb="7" eb="8">
      <t>マエ</t>
    </rPh>
    <rPh sb="9" eb="10">
      <t>kare</t>
    </rPh>
    <phoneticPr fontId="1"/>
  </si>
  <si>
    <t>No. 2を視準　N74dE</t>
    <rPh sb="6" eb="8">
      <t>シジュン</t>
    </rPh>
    <phoneticPr fontId="1"/>
  </si>
  <si>
    <t>Loc. No.</t>
    <phoneticPr fontId="1"/>
  </si>
  <si>
    <t>磁北から</t>
    <rPh sb="0" eb="2">
      <t>ジホク</t>
    </rPh>
    <phoneticPr fontId="1"/>
  </si>
  <si>
    <t>反時計回り90度</t>
    <rPh sb="0" eb="4">
      <t>ハントケイマワリ</t>
    </rPh>
    <rPh sb="7" eb="8">
      <t>ド</t>
    </rPh>
    <phoneticPr fontId="1"/>
  </si>
  <si>
    <t>正磁北</t>
    <rPh sb="0" eb="1">
      <t>タダシイ</t>
    </rPh>
    <rPh sb="1" eb="3">
      <t>ジホク</t>
    </rPh>
    <phoneticPr fontId="1"/>
  </si>
  <si>
    <t>正磁南</t>
    <rPh sb="0" eb="1">
      <t>タダシイ</t>
    </rPh>
    <rPh sb="1" eb="2">
      <t>ジホク</t>
    </rPh>
    <rPh sb="2" eb="3">
      <t>ミナミ</t>
    </rPh>
    <phoneticPr fontId="1"/>
  </si>
  <si>
    <t>時計回り90度</t>
    <rPh sb="0" eb="3">
      <t>トケイマワ</t>
    </rPh>
    <rPh sb="6" eb="7">
      <t>ド</t>
    </rPh>
    <phoneticPr fontId="1"/>
  </si>
  <si>
    <t>N74dE</t>
    <phoneticPr fontId="1"/>
  </si>
  <si>
    <t>直進</t>
    <rPh sb="0" eb="2">
      <t>チョクシン</t>
    </rPh>
    <phoneticPr fontId="1"/>
  </si>
  <si>
    <t>時計回り90度</t>
    <rPh sb="0" eb="2">
      <t>トケイ</t>
    </rPh>
    <rPh sb="2" eb="3">
      <t>マワ</t>
    </rPh>
    <rPh sb="6" eb="7">
      <t>ド</t>
    </rPh>
    <phoneticPr fontId="1"/>
  </si>
  <si>
    <t>歩測WP距離（複歩）</t>
    <rPh sb="0" eb="2">
      <t>hosoku</t>
    </rPh>
    <rPh sb="4" eb="6">
      <t>キョリ</t>
    </rPh>
    <rPh sb="7" eb="9">
      <t>フクホ</t>
    </rPh>
    <phoneticPr fontId="1"/>
  </si>
  <si>
    <t>累加距離（m）</t>
    <rPh sb="0" eb="2">
      <t>ルイカ</t>
    </rPh>
    <rPh sb="2" eb="4">
      <t>キョリ</t>
    </rPh>
    <phoneticPr fontId="1"/>
  </si>
  <si>
    <t>磁北　時計回り（度）</t>
    <rPh sb="0" eb="2">
      <t>ジホク</t>
    </rPh>
    <rPh sb="3" eb="6">
      <t>トケイマワ</t>
    </rPh>
    <rPh sb="8" eb="9">
      <t>ド</t>
    </rPh>
    <phoneticPr fontId="1"/>
  </si>
  <si>
    <t>真北から時計回り（度）</t>
    <rPh sb="0" eb="1">
      <t>シン</t>
    </rPh>
    <rPh sb="1" eb="2">
      <t>ホク</t>
    </rPh>
    <rPh sb="4" eb="6">
      <t>トケイ</t>
    </rPh>
    <rPh sb="6" eb="7">
      <t>マワ</t>
    </rPh>
    <rPh sb="9" eb="10">
      <t>ド</t>
    </rPh>
    <phoneticPr fontId="1"/>
  </si>
  <si>
    <t>視準方向計算のため(度)</t>
    <rPh sb="0" eb="2">
      <t>シジュン</t>
    </rPh>
    <rPh sb="2" eb="4">
      <t>ホウコウ</t>
    </rPh>
    <rPh sb="4" eb="6">
      <t>ケイサン</t>
    </rPh>
    <rPh sb="10" eb="11">
      <t>ド</t>
    </rPh>
    <phoneticPr fontId="1"/>
  </si>
  <si>
    <t>累加距離（複歩）</t>
    <rPh sb="0" eb="2">
      <t>ルイカ</t>
    </rPh>
    <rPh sb="2" eb="4">
      <t>キョリ</t>
    </rPh>
    <rPh sb="5" eb="7">
      <t>フクホ</t>
    </rPh>
    <phoneticPr fontId="1"/>
  </si>
  <si>
    <t>1複歩 (m):</t>
    <rPh sb="1" eb="3">
      <t>フクホ</t>
    </rPh>
    <phoneticPr fontId="1"/>
  </si>
  <si>
    <t>西偏角(度）:</t>
    <rPh sb="0" eb="1">
      <t>ニシ</t>
    </rPh>
    <rPh sb="1" eb="3">
      <t>ヘンカク</t>
    </rPh>
    <rPh sb="4" eb="5">
      <t>ド</t>
    </rPh>
    <phoneticPr fontId="1"/>
  </si>
  <si>
    <t>ラジアン</t>
    <phoneticPr fontId="1"/>
  </si>
  <si>
    <t>x</t>
    <phoneticPr fontId="1"/>
  </si>
  <si>
    <t>y</t>
    <phoneticPr fontId="1"/>
  </si>
  <si>
    <t>実距離換算（m）</t>
    <rPh sb="0" eb="3">
      <t>ジツキョリ</t>
    </rPh>
    <rPh sb="3" eb="5">
      <t>カンザｎ</t>
    </rPh>
    <phoneticPr fontId="1"/>
  </si>
  <si>
    <t>34.2度のラジアン:</t>
    <rPh sb="4" eb="5">
      <t>ド</t>
    </rPh>
    <phoneticPr fontId="1"/>
  </si>
  <si>
    <t>歩測7の実距離 (m)</t>
    <rPh sb="0" eb="2">
      <t>ホソク</t>
    </rPh>
    <rPh sb="4" eb="7">
      <t>ジツキョリ</t>
    </rPh>
    <phoneticPr fontId="1"/>
  </si>
  <si>
    <t>m</t>
    <phoneticPr fontId="1"/>
  </si>
  <si>
    <t>m</t>
    <phoneticPr fontId="1"/>
  </si>
  <si>
    <t>靴底から眼球まで</t>
    <rPh sb="0" eb="2">
      <t>クツゾコ</t>
    </rPh>
    <rPh sb="4" eb="6">
      <t>ガンキュウ</t>
    </rPh>
    <phoneticPr fontId="1"/>
  </si>
  <si>
    <r>
      <t>樹冠高</t>
    </r>
    <r>
      <rPr>
        <sz val="14"/>
        <color rgb="FF000000"/>
        <rFont val="Calibri"/>
      </rPr>
      <t xml:space="preserve"> H ：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</si>
</sst>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;[Red]\-0\ "/>
    <numFmt numFmtId="177" formatCode="0_ "/>
  </numFmts>
  <fonts count="5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rgb="FFFF0000"/>
      <name val="Yu Gothic"/>
      <family val="2"/>
      <charset val="128"/>
      <scheme val="minor"/>
    </font>
    <font>
      <sz val="14"/>
      <color rgb="FF000000"/>
      <name val="Yu Gothic"/>
      <family val="3"/>
      <charset val="128"/>
      <scheme val="minor"/>
    </font>
    <font>
      <sz val="14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20" fontId="0" fillId="0" borderId="0" xfId="0" applyNumberFormat="1"/>
    <xf numFmtId="176" fontId="0" fillId="0" borderId="0" xfId="0" applyNumberFormat="1"/>
    <xf numFmtId="0" fontId="0" fillId="0" borderId="1" xfId="0" applyBorder="1"/>
    <xf numFmtId="176" fontId="0" fillId="0" borderId="1" xfId="0" applyNumberFormat="1" applyBorder="1"/>
    <xf numFmtId="20" fontId="0" fillId="0" borderId="2" xfId="0" applyNumberFormat="1" applyBorder="1"/>
    <xf numFmtId="176" fontId="0" fillId="0" borderId="2" xfId="0" applyNumberFormat="1" applyBorder="1"/>
    <xf numFmtId="0" fontId="0" fillId="0" borderId="2" xfId="0" applyBorder="1"/>
    <xf numFmtId="0" fontId="0" fillId="0" borderId="1" xfId="0" applyFill="1" applyBorder="1"/>
    <xf numFmtId="0" fontId="2" fillId="2" borderId="0" xfId="0" applyFont="1" applyFill="1"/>
    <xf numFmtId="0" fontId="2" fillId="0" borderId="0" xfId="0" applyFont="1" applyFill="1"/>
    <xf numFmtId="177" fontId="0" fillId="0" borderId="0" xfId="0" applyNumberFormat="1"/>
    <xf numFmtId="177" fontId="0" fillId="2" borderId="0" xfId="0" applyNumberFormat="1" applyFont="1" applyFill="1"/>
    <xf numFmtId="0" fontId="2" fillId="0" borderId="1" xfId="0" applyFont="1" applyFill="1" applyBorder="1"/>
    <xf numFmtId="177" fontId="0" fillId="2" borderId="1" xfId="0" applyNumberFormat="1" applyFont="1" applyFill="1" applyBorder="1"/>
    <xf numFmtId="0" fontId="2" fillId="0" borderId="2" xfId="0" applyFont="1" applyFill="1" applyBorder="1"/>
    <xf numFmtId="177" fontId="0" fillId="2" borderId="2" xfId="0" applyNumberFormat="1" applyFont="1" applyFill="1" applyBorder="1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3" fillId="0" borderId="0" xfId="0" applyFont="1"/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Relationship Id="rId3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関大ウォーク</a:t>
            </a:r>
            <a:r>
              <a:rPr lang="en-US" altLang="ja-JP"/>
              <a:t>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'xy座標系Oct23-2'!$N$1</c:f>
              <c:strCache>
                <c:ptCount val="1"/>
                <c:pt idx="0">
                  <c:v>y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'xy座標系Oct23-2'!$M$2:$M$11</c:f>
              <c:numCache>
                <c:formatCode>0_ </c:formatCode>
                <c:ptCount val="10"/>
                <c:pt idx="0">
                  <c:v>0.0</c:v>
                </c:pt>
                <c:pt idx="1">
                  <c:v>-10.04179518874699</c:v>
                </c:pt>
                <c:pt idx="2">
                  <c:v>-80.87565682903249</c:v>
                </c:pt>
                <c:pt idx="3">
                  <c:v>-74.89331075914066</c:v>
                </c:pt>
                <c:pt idx="4">
                  <c:v>-103.5641595183038</c:v>
                </c:pt>
                <c:pt idx="5">
                  <c:v>-88.39463912679243</c:v>
                </c:pt>
                <c:pt idx="6">
                  <c:v>-75.8962694331219</c:v>
                </c:pt>
                <c:pt idx="7">
                  <c:v>-69.64708458628664</c:v>
                </c:pt>
                <c:pt idx="8">
                  <c:v>-65.62560479798854</c:v>
                </c:pt>
                <c:pt idx="9">
                  <c:v>-60.9387161628621</c:v>
                </c:pt>
              </c:numCache>
            </c:numRef>
          </c:xVal>
          <c:yVal>
            <c:numRef>
              <c:f>'xy座標系Oct23-2'!$N$2:$N$11</c:f>
              <c:numCache>
                <c:formatCode>0_ </c:formatCode>
                <c:ptCount val="10"/>
                <c:pt idx="0">
                  <c:v>0.0</c:v>
                </c:pt>
                <c:pt idx="1">
                  <c:v>79.26646421650997</c:v>
                </c:pt>
                <c:pt idx="2">
                  <c:v>70.29294511167222</c:v>
                </c:pt>
                <c:pt idx="3">
                  <c:v>23.07037068481521</c:v>
                </c:pt>
                <c:pt idx="4">
                  <c:v>19.43823199952374</c:v>
                </c:pt>
                <c:pt idx="5">
                  <c:v>-100.3047245828637</c:v>
                </c:pt>
                <c:pt idx="6">
                  <c:v>-94.94275153179954</c:v>
                </c:pt>
                <c:pt idx="7">
                  <c:v>-92.26176500626748</c:v>
                </c:pt>
                <c:pt idx="8">
                  <c:v>-101.6355422765204</c:v>
                </c:pt>
                <c:pt idx="9">
                  <c:v>-99.62480238237133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8958736"/>
        <c:axId val="1569042560"/>
      </c:scatterChart>
      <c:valAx>
        <c:axId val="1568958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9042560"/>
        <c:crosses val="autoZero"/>
        <c:crossBetween val="midCat"/>
      </c:valAx>
      <c:valAx>
        <c:axId val="156904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8958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motochan.sakura.ne.jp/public_html/Kyozai_Frameset.html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://motochan.sakura.ne.jp/public_html/Kyozai_Frameset.html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://motochan.sakura.ne.jp/public_html/Kyozai_Frameset.html" TargetMode="External"/><Relationship Id="rId2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14</xdr:row>
      <xdr:rowOff>47625</xdr:rowOff>
    </xdr:from>
    <xdr:to>
      <xdr:col>3</xdr:col>
      <xdr:colOff>1266825</xdr:colOff>
      <xdr:row>16</xdr:row>
      <xdr:rowOff>165100</xdr:rowOff>
    </xdr:to>
    <xdr:sp macro="" textlink="">
      <xdr:nvSpPr>
        <xdr:cNvPr id="2" name="テキスト ボックス 1"/>
        <xdr:cNvSpPr txBox="1"/>
      </xdr:nvSpPr>
      <xdr:spPr>
        <a:xfrm>
          <a:off x="361950" y="3629025"/>
          <a:ext cx="4918075" cy="625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観察したものをただ整理するだけ。</a:t>
          </a:r>
          <a:endParaRPr kumimoji="1" lang="en-US" altLang="ja-JP" sz="1400"/>
        </a:p>
        <a:p>
          <a:r>
            <a:rPr kumimoji="1" lang="ja-JP" altLang="en-US" sz="1400"/>
            <a:t>ただし，数値データは，個々のセルに分けて入力すること。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127000</xdr:colOff>
      <xdr:row>14</xdr:row>
      <xdr:rowOff>203200</xdr:rowOff>
    </xdr:from>
    <xdr:ext cx="3467100" cy="1387752"/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1104900" y="3784600"/>
          <a:ext cx="3467100" cy="13877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http://motochan.sakura.ne.jp/public_html/Kyozai_Frameset.html</a:t>
          </a:r>
        </a:p>
        <a:p>
          <a:endParaRPr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☆ 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トランシットと光波測量</a:t>
          </a:r>
        </a:p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☆測量プロセスの確認</a:t>
          </a:r>
        </a:p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で，計算式の確認。</a:t>
          </a:r>
          <a:b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endParaRPr kumimoji="1" lang="ja-JP" altLang="en-US" sz="1100"/>
        </a:p>
      </xdr:txBody>
    </xdr:sp>
    <xdr:clientData/>
  </xdr:oneCellAnchor>
  <xdr:twoCellAnchor>
    <xdr:from>
      <xdr:col>2</xdr:col>
      <xdr:colOff>2044700</xdr:colOff>
      <xdr:row>12</xdr:row>
      <xdr:rowOff>63500</xdr:rowOff>
    </xdr:from>
    <xdr:to>
      <xdr:col>5</xdr:col>
      <xdr:colOff>1069975</xdr:colOff>
      <xdr:row>21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5092700" y="3136900"/>
          <a:ext cx="4918075" cy="222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共通のパラメータや数値は，絶対番地で参照するように配置すること。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歩測の生値→距離換算</a:t>
          </a:r>
          <a:endParaRPr kumimoji="1" lang="en-US" altLang="ja-JP" sz="1400"/>
        </a:p>
        <a:p>
          <a:r>
            <a:rPr kumimoji="1" lang="ja-JP" altLang="en-US" sz="1400"/>
            <a:t>進行方位→偏角補正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127000</xdr:colOff>
      <xdr:row>14</xdr:row>
      <xdr:rowOff>203200</xdr:rowOff>
    </xdr:from>
    <xdr:ext cx="3467100" cy="1387752"/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1104900" y="3784600"/>
          <a:ext cx="3467100" cy="13877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http://motochan.sakura.ne.jp/public_html/Kyozai_Frameset.html</a:t>
          </a:r>
        </a:p>
        <a:p>
          <a:endParaRPr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☆ 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トランシットと光波測量</a:t>
          </a:r>
        </a:p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☆測量プロセスの確認</a:t>
          </a:r>
        </a:p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で，計算式の確認。</a:t>
          </a:r>
          <a:b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endParaRPr kumimoji="1" lang="ja-JP" altLang="en-US" sz="1100"/>
        </a:p>
      </xdr:txBody>
    </xdr:sp>
    <xdr:clientData/>
  </xdr:oneCellAnchor>
  <xdr:oneCellAnchor>
    <xdr:from>
      <xdr:col>1</xdr:col>
      <xdr:colOff>50800</xdr:colOff>
      <xdr:row>21</xdr:row>
      <xdr:rowOff>88900</xdr:rowOff>
    </xdr:from>
    <xdr:ext cx="8910773" cy="1378583"/>
    <xdr:sp macro="" textlink="">
      <xdr:nvSpPr>
        <xdr:cNvPr id="3" name="テキスト ボックス 2"/>
        <xdr:cNvSpPr txBox="1"/>
      </xdr:nvSpPr>
      <xdr:spPr>
        <a:xfrm>
          <a:off x="1028700" y="5448300"/>
          <a:ext cx="8910773" cy="13785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en-US" sz="14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いちょう座標値を原点とします：　 </a:t>
          </a:r>
          <a:r>
            <a:rPr lang="en-US" altLang="ja-JP" sz="14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(x0, y0) = (0, 0)</a:t>
          </a:r>
          <a:r>
            <a:rPr lang="ja-JP" altLang="en-US" sz="1400">
              <a:latin typeface="+mn-ea"/>
              <a:ea typeface="+mn-ea"/>
            </a:rPr>
            <a:t/>
          </a:r>
          <a:br>
            <a:rPr lang="ja-JP" altLang="en-US" sz="1400">
              <a:latin typeface="+mn-ea"/>
              <a:ea typeface="+mn-ea"/>
            </a:rPr>
          </a:br>
          <a:r>
            <a:rPr lang="ja-JP" altLang="en-US" sz="14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さくらの座標はつぎのようになります。　</a:t>
          </a:r>
          <a:r>
            <a:rPr lang="en-US" altLang="ja-JP" sz="14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(x1, y1) = (x0 + d1*cos(π/2 - β1), y0 + d1*sin(π/2 - β1))</a:t>
          </a:r>
          <a:r>
            <a:rPr lang="ja-JP" altLang="en-US" sz="1400">
              <a:latin typeface="+mn-ea"/>
              <a:ea typeface="+mn-ea"/>
            </a:rPr>
            <a:t/>
          </a:r>
          <a:br>
            <a:rPr lang="ja-JP" altLang="en-US" sz="1400">
              <a:latin typeface="+mn-ea"/>
              <a:ea typeface="+mn-ea"/>
            </a:rPr>
          </a:br>
          <a:r>
            <a:rPr lang="ja-JP" altLang="en-US" sz="14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さるすべりの座標はつぎのようになります。　</a:t>
          </a:r>
          <a:r>
            <a:rPr lang="en-US" altLang="ja-JP" sz="14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(x2, y2) = (x1 + d2*cos(π/2 - β2), y1 + d2*sin(π/2 - β2))</a:t>
          </a:r>
          <a:r>
            <a:rPr lang="ja-JP" altLang="en-US" sz="1400">
              <a:latin typeface="+mn-ea"/>
              <a:ea typeface="+mn-ea"/>
            </a:rPr>
            <a:t/>
          </a:r>
          <a:br>
            <a:rPr lang="ja-JP" altLang="en-US" sz="1400">
              <a:latin typeface="+mn-ea"/>
              <a:ea typeface="+mn-ea"/>
            </a:rPr>
          </a:br>
          <a:r>
            <a:rPr lang="ja-JP" altLang="en-US" sz="14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なお，</a:t>
          </a:r>
          <a:r>
            <a:rPr lang="en-US" altLang="ja-JP" sz="14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d</a:t>
          </a:r>
          <a:r>
            <a:rPr lang="ja-JP" altLang="en-US" sz="14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は歩測による距離（</a:t>
          </a:r>
          <a:r>
            <a:rPr lang="en-US" altLang="ja-JP" sz="14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m)</a:t>
          </a:r>
          <a:r>
            <a:rPr lang="ja-JP" altLang="en-US" sz="14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，　</a:t>
          </a:r>
          <a:r>
            <a:rPr lang="en-US" altLang="ja-JP" sz="14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β</a:t>
          </a:r>
          <a:r>
            <a:rPr lang="ja-JP" altLang="en-US" sz="14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en-US" altLang="ja-JP" sz="14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waypoint</a:t>
          </a:r>
          <a:r>
            <a:rPr lang="ja-JP" altLang="en-US" sz="14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からの進行方位（真北）。</a:t>
          </a:r>
          <a:r>
            <a:rPr lang="ja-JP" altLang="en-US" sz="1400">
              <a:latin typeface="+mn-ea"/>
              <a:ea typeface="+mn-ea"/>
            </a:rPr>
            <a:t/>
          </a:r>
          <a:br>
            <a:rPr lang="ja-JP" altLang="en-US" sz="1400">
              <a:latin typeface="+mn-ea"/>
              <a:ea typeface="+mn-ea"/>
            </a:rPr>
          </a:br>
          <a:r>
            <a:rPr lang="ja-JP" altLang="en-US" sz="14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エクセルの三角関数内の引数はラジアン。</a:t>
          </a:r>
          <a:endParaRPr kumimoji="1" lang="ja-JP" altLang="en-US" sz="1400">
            <a:latin typeface="+mn-ea"/>
            <a:ea typeface="+mn-ea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127000</xdr:colOff>
      <xdr:row>14</xdr:row>
      <xdr:rowOff>203200</xdr:rowOff>
    </xdr:from>
    <xdr:ext cx="3467100" cy="1387752"/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1104900" y="3784600"/>
          <a:ext cx="3467100" cy="13877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http://motochan.sakura.ne.jp/public_html/Kyozai_Frameset.html</a:t>
          </a:r>
        </a:p>
        <a:p>
          <a:endParaRPr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☆ 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トランシットと光波測量</a:t>
          </a:r>
        </a:p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☆測量プロセスの確認</a:t>
          </a:r>
        </a:p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で，計算式の確認。</a:t>
          </a:r>
          <a:b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endParaRPr kumimoji="1" lang="ja-JP" altLang="en-US" sz="1100"/>
        </a:p>
      </xdr:txBody>
    </xdr:sp>
    <xdr:clientData/>
  </xdr:oneCellAnchor>
  <xdr:oneCellAnchor>
    <xdr:from>
      <xdr:col>1</xdr:col>
      <xdr:colOff>50800</xdr:colOff>
      <xdr:row>21</xdr:row>
      <xdr:rowOff>88900</xdr:rowOff>
    </xdr:from>
    <xdr:ext cx="8910773" cy="1378583"/>
    <xdr:sp macro="" textlink="">
      <xdr:nvSpPr>
        <xdr:cNvPr id="3" name="テキスト ボックス 2"/>
        <xdr:cNvSpPr txBox="1"/>
      </xdr:nvSpPr>
      <xdr:spPr>
        <a:xfrm>
          <a:off x="1028700" y="5448300"/>
          <a:ext cx="8910773" cy="13785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en-US" sz="14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いちょう座標値を原点とします：　 </a:t>
          </a:r>
          <a:r>
            <a:rPr lang="en-US" altLang="ja-JP" sz="14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(x0, y0) = (0, 0)</a:t>
          </a:r>
          <a:r>
            <a:rPr lang="ja-JP" altLang="en-US" sz="1400">
              <a:latin typeface="+mn-ea"/>
              <a:ea typeface="+mn-ea"/>
            </a:rPr>
            <a:t/>
          </a:r>
          <a:br>
            <a:rPr lang="ja-JP" altLang="en-US" sz="1400">
              <a:latin typeface="+mn-ea"/>
              <a:ea typeface="+mn-ea"/>
            </a:rPr>
          </a:br>
          <a:r>
            <a:rPr lang="ja-JP" altLang="en-US" sz="14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さくらの座標はつぎのようになります。　</a:t>
          </a:r>
          <a:r>
            <a:rPr lang="en-US" altLang="ja-JP" sz="14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(x1, y1) = (x0 + d1*cos(π/2 - β1), y0 + d1*sin(π/2 - β1))</a:t>
          </a:r>
          <a:r>
            <a:rPr lang="ja-JP" altLang="en-US" sz="1400">
              <a:latin typeface="+mn-ea"/>
              <a:ea typeface="+mn-ea"/>
            </a:rPr>
            <a:t/>
          </a:r>
          <a:br>
            <a:rPr lang="ja-JP" altLang="en-US" sz="1400">
              <a:latin typeface="+mn-ea"/>
              <a:ea typeface="+mn-ea"/>
            </a:rPr>
          </a:br>
          <a:r>
            <a:rPr lang="ja-JP" altLang="en-US" sz="14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さるすべりの座標はつぎのようになります。　</a:t>
          </a:r>
          <a:r>
            <a:rPr lang="en-US" altLang="ja-JP" sz="14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(x2, y2) = (x1 + d2*cos(π/2 - β2), y1 + d2*sin(π/2 - β2))</a:t>
          </a:r>
          <a:r>
            <a:rPr lang="ja-JP" altLang="en-US" sz="1400">
              <a:latin typeface="+mn-ea"/>
              <a:ea typeface="+mn-ea"/>
            </a:rPr>
            <a:t/>
          </a:r>
          <a:br>
            <a:rPr lang="ja-JP" altLang="en-US" sz="1400">
              <a:latin typeface="+mn-ea"/>
              <a:ea typeface="+mn-ea"/>
            </a:rPr>
          </a:br>
          <a:r>
            <a:rPr lang="ja-JP" altLang="en-US" sz="14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なお，</a:t>
          </a:r>
          <a:r>
            <a:rPr lang="en-US" altLang="ja-JP" sz="14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d</a:t>
          </a:r>
          <a:r>
            <a:rPr lang="ja-JP" altLang="en-US" sz="14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は歩測による距離（</a:t>
          </a:r>
          <a:r>
            <a:rPr lang="en-US" altLang="ja-JP" sz="14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m)</a:t>
          </a:r>
          <a:r>
            <a:rPr lang="ja-JP" altLang="en-US" sz="14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，　</a:t>
          </a:r>
          <a:r>
            <a:rPr lang="en-US" altLang="ja-JP" sz="14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β</a:t>
          </a:r>
          <a:r>
            <a:rPr lang="ja-JP" altLang="en-US" sz="14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en-US" altLang="ja-JP" sz="14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waypoint</a:t>
          </a:r>
          <a:r>
            <a:rPr lang="ja-JP" altLang="en-US" sz="14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からの進行方位（真北）。</a:t>
          </a:r>
          <a:r>
            <a:rPr lang="ja-JP" altLang="en-US" sz="1400">
              <a:latin typeface="+mn-ea"/>
              <a:ea typeface="+mn-ea"/>
            </a:rPr>
            <a:t/>
          </a:r>
          <a:br>
            <a:rPr lang="ja-JP" altLang="en-US" sz="1400">
              <a:latin typeface="+mn-ea"/>
              <a:ea typeface="+mn-ea"/>
            </a:rPr>
          </a:br>
          <a:r>
            <a:rPr lang="ja-JP" altLang="en-US" sz="14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エクセルの三角関数内の引数はラジアン。</a:t>
          </a:r>
          <a:endParaRPr kumimoji="1" lang="ja-JP" altLang="en-US" sz="1400">
            <a:latin typeface="+mn-ea"/>
            <a:ea typeface="+mn-ea"/>
          </a:endParaRPr>
        </a:p>
      </xdr:txBody>
    </xdr:sp>
    <xdr:clientData/>
  </xdr:oneCellAnchor>
  <xdr:twoCellAnchor>
    <xdr:from>
      <xdr:col>5</xdr:col>
      <xdr:colOff>1035050</xdr:colOff>
      <xdr:row>12</xdr:row>
      <xdr:rowOff>228600</xdr:rowOff>
    </xdr:from>
    <xdr:to>
      <xdr:col>8</xdr:col>
      <xdr:colOff>228600</xdr:colOff>
      <xdr:row>35</xdr:row>
      <xdr:rowOff>12700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0.77697</cdr:x>
      <cdr:y>0.04515</cdr:y>
    </cdr:from>
    <cdr:to>
      <cdr:x>0.97075</cdr:x>
      <cdr:y>0.08804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698750" y="254000"/>
          <a:ext cx="673100" cy="241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northing m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0.52822</cdr:y>
    </cdr:from>
    <cdr:to>
      <cdr:x>0.21389</cdr:x>
      <cdr:y>0.58916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2971800"/>
          <a:ext cx="74295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easting m</a:t>
          </a:r>
          <a:endParaRPr lang="ja-JP" altLang="en-US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14</xdr:row>
      <xdr:rowOff>47625</xdr:rowOff>
    </xdr:from>
    <xdr:to>
      <xdr:col>3</xdr:col>
      <xdr:colOff>2095500</xdr:colOff>
      <xdr:row>21</xdr:row>
      <xdr:rowOff>12700</xdr:rowOff>
    </xdr:to>
    <xdr:sp macro="" textlink="">
      <xdr:nvSpPr>
        <xdr:cNvPr id="2" name="テキスト ボックス 1"/>
        <xdr:cNvSpPr txBox="1"/>
      </xdr:nvSpPr>
      <xdr:spPr>
        <a:xfrm>
          <a:off x="361950" y="3679825"/>
          <a:ext cx="5746750" cy="1743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三角関数の</a:t>
          </a:r>
          <a:r>
            <a:rPr kumimoji="1" lang="en-US" altLang="ja-JP" sz="1400"/>
            <a:t>tan()</a:t>
          </a:r>
          <a:r>
            <a:rPr kumimoji="1" lang="ja-JP" altLang="en-US" sz="1400"/>
            <a:t>を使用する。</a:t>
          </a:r>
          <a:endParaRPr kumimoji="1" lang="en-US" altLang="ja-JP" sz="1400"/>
        </a:p>
        <a:p>
          <a:r>
            <a:rPr kumimoji="1" lang="ja-JP" altLang="en-US" sz="1400"/>
            <a:t>水平距離は，</a:t>
          </a:r>
          <a:r>
            <a:rPr kumimoji="1" lang="en-US" altLang="ja-JP" sz="1400"/>
            <a:t>Loc. 8</a:t>
          </a:r>
          <a:r>
            <a:rPr kumimoji="1" lang="ja-JP" altLang="en-US" sz="1400"/>
            <a:t>からの歩測値</a:t>
          </a:r>
          <a:r>
            <a:rPr kumimoji="1" lang="en-US" altLang="ja-JP" sz="1400"/>
            <a:t>4 + Loc. 10</a:t>
          </a:r>
          <a:r>
            <a:rPr kumimoji="1" lang="ja-JP" altLang="en-US" sz="1400"/>
            <a:t>からの歩測値</a:t>
          </a:r>
          <a:r>
            <a:rPr kumimoji="1" lang="en-US" altLang="ja-JP" sz="1400"/>
            <a:t>3</a:t>
          </a:r>
          <a:r>
            <a:rPr kumimoji="1" lang="ja-JP" altLang="en-US" sz="1400"/>
            <a:t>である。</a:t>
          </a:r>
          <a:endParaRPr kumimoji="1" lang="en-US" altLang="ja-JP" sz="1400"/>
        </a:p>
        <a:p>
          <a:r>
            <a:rPr kumimoji="1" lang="ja-JP" altLang="en-US" sz="1400"/>
            <a:t>仰角は</a:t>
          </a:r>
          <a:r>
            <a:rPr kumimoji="1" lang="en-US" altLang="ja-JP" sz="1400" baseline="0"/>
            <a:t> Loc. 8</a:t>
          </a:r>
          <a:r>
            <a:rPr kumimoji="1" lang="ja-JP" altLang="en-US" sz="1400" baseline="0"/>
            <a:t>からの</a:t>
          </a:r>
          <a:r>
            <a:rPr kumimoji="1" lang="en-US" altLang="ja-JP" sz="1400" baseline="0"/>
            <a:t>34.2</a:t>
          </a:r>
          <a:r>
            <a:rPr kumimoji="1" lang="ja-JP" altLang="en-US" sz="1400" baseline="0"/>
            <a:t>度。なお，靴底から目線までの高さ</a:t>
          </a:r>
          <a:r>
            <a:rPr kumimoji="1" lang="en-US" altLang="ja-JP" sz="1400" baseline="0"/>
            <a:t>h = 1.7m</a:t>
          </a:r>
        </a:p>
        <a:p>
          <a:r>
            <a:rPr kumimoji="1" lang="ja-JP" altLang="en-US" sz="1400" baseline="0"/>
            <a:t>樹冠高</a:t>
          </a:r>
          <a:r>
            <a:rPr kumimoji="1" lang="en-US" altLang="ja-JP" sz="1400" baseline="0"/>
            <a:t> H =h + 7*tan 34.2</a:t>
          </a:r>
          <a:r>
            <a:rPr kumimoji="1" lang="ja-JP" altLang="en-US" sz="1400" baseline="0"/>
            <a:t>度。</a:t>
          </a:r>
          <a:endParaRPr kumimoji="1" lang="en-US" altLang="ja-JP" sz="1400" baseline="0"/>
        </a:p>
        <a:p>
          <a:r>
            <a:rPr kumimoji="1" lang="ja-JP" altLang="en-US" sz="1400" baseline="0"/>
            <a:t>参考：</a:t>
          </a:r>
          <a:endParaRPr kumimoji="1" lang="en-US" altLang="ja-JP" sz="1400" baseline="0"/>
        </a:p>
        <a:p>
          <a:r>
            <a:rPr kumimoji="1" lang="en-US" altLang="ja-JP" sz="1400"/>
            <a:t>http://motochan.sakura.ne.jp/public_html/KyozaiContents/107.htm</a:t>
          </a:r>
        </a:p>
        <a:p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D19" sqref="D19"/>
    </sheetView>
  </sheetViews>
  <sheetFormatPr baseColWidth="12" defaultColWidth="13.28515625" defaultRowHeight="20" x14ac:dyDescent="0.3"/>
  <cols>
    <col min="2" max="2" width="10.42578125" style="2" customWidth="1"/>
    <col min="3" max="3" width="21.42578125" customWidth="1"/>
    <col min="4" max="4" width="31.42578125" customWidth="1"/>
  </cols>
  <sheetData>
    <row r="1" spans="1:6" x14ac:dyDescent="0.3">
      <c r="A1" t="s">
        <v>16</v>
      </c>
    </row>
    <row r="3" spans="1:6" ht="21" thickBot="1" x14ac:dyDescent="0.35">
      <c r="A3" s="3" t="s">
        <v>13</v>
      </c>
      <c r="B3" s="4" t="s">
        <v>20</v>
      </c>
      <c r="C3" s="3" t="s">
        <v>0</v>
      </c>
      <c r="D3" s="3" t="s">
        <v>6</v>
      </c>
      <c r="E3" s="3" t="s">
        <v>14</v>
      </c>
      <c r="F3" s="3" t="s">
        <v>21</v>
      </c>
    </row>
    <row r="4" spans="1:6" ht="21" thickTop="1" x14ac:dyDescent="0.3">
      <c r="A4" s="1">
        <v>0.67013888888888884</v>
      </c>
      <c r="B4" s="2">
        <v>1</v>
      </c>
      <c r="C4" t="s">
        <v>2</v>
      </c>
      <c r="D4" t="s">
        <v>17</v>
      </c>
      <c r="E4">
        <v>0</v>
      </c>
      <c r="F4" t="s">
        <v>23</v>
      </c>
    </row>
    <row r="5" spans="1:6" x14ac:dyDescent="0.3">
      <c r="A5" s="1">
        <v>0.67847222222222225</v>
      </c>
      <c r="B5" s="2">
        <v>2</v>
      </c>
      <c r="C5" t="s">
        <v>3</v>
      </c>
      <c r="E5">
        <v>47</v>
      </c>
      <c r="F5" t="s">
        <v>22</v>
      </c>
    </row>
    <row r="6" spans="1:6" x14ac:dyDescent="0.3">
      <c r="A6" s="1">
        <v>0.67222222222222217</v>
      </c>
      <c r="B6" s="2">
        <v>3</v>
      </c>
      <c r="C6" t="s">
        <v>1</v>
      </c>
      <c r="E6">
        <v>42</v>
      </c>
      <c r="F6" t="s">
        <v>24</v>
      </c>
    </row>
    <row r="7" spans="1:6" x14ac:dyDescent="0.3">
      <c r="A7" s="1">
        <v>0.67361111111111116</v>
      </c>
      <c r="B7" s="2">
        <v>4</v>
      </c>
      <c r="C7" t="s">
        <v>4</v>
      </c>
      <c r="E7">
        <v>28</v>
      </c>
    </row>
    <row r="8" spans="1:6" x14ac:dyDescent="0.3">
      <c r="A8" s="1">
        <v>0.6743055555555556</v>
      </c>
      <c r="B8" s="2">
        <v>5</v>
      </c>
      <c r="C8" t="s">
        <v>5</v>
      </c>
      <c r="E8">
        <v>17</v>
      </c>
    </row>
    <row r="9" spans="1:6" x14ac:dyDescent="0.3">
      <c r="A9" s="1">
        <v>0.67569444444444438</v>
      </c>
      <c r="B9" s="2">
        <v>6</v>
      </c>
      <c r="C9" t="s">
        <v>11</v>
      </c>
      <c r="D9" t="s">
        <v>19</v>
      </c>
      <c r="E9">
        <v>71</v>
      </c>
    </row>
    <row r="10" spans="1:6" x14ac:dyDescent="0.3">
      <c r="A10" s="1">
        <v>0.67708333333333337</v>
      </c>
      <c r="B10" s="2">
        <v>7</v>
      </c>
      <c r="C10" t="s">
        <v>12</v>
      </c>
      <c r="D10" t="s">
        <v>7</v>
      </c>
      <c r="E10">
        <v>8</v>
      </c>
    </row>
    <row r="11" spans="1:6" x14ac:dyDescent="0.3">
      <c r="A11" s="1">
        <v>0.67986111111111114</v>
      </c>
      <c r="B11" s="2">
        <v>8</v>
      </c>
      <c r="C11" t="s">
        <v>8</v>
      </c>
      <c r="E11">
        <v>4</v>
      </c>
    </row>
    <row r="12" spans="1:6" x14ac:dyDescent="0.3">
      <c r="A12" s="1">
        <v>0.68194444444444446</v>
      </c>
      <c r="B12" s="2">
        <v>9</v>
      </c>
      <c r="C12" t="s">
        <v>9</v>
      </c>
      <c r="E12">
        <v>6</v>
      </c>
    </row>
    <row r="13" spans="1:6" x14ac:dyDescent="0.3">
      <c r="A13" s="5">
        <v>0.68194444444444446</v>
      </c>
      <c r="B13" s="6">
        <v>10</v>
      </c>
      <c r="C13" s="7" t="s">
        <v>10</v>
      </c>
      <c r="D13" s="7" t="s">
        <v>18</v>
      </c>
      <c r="E13" s="7">
        <v>3</v>
      </c>
      <c r="F13" s="7"/>
    </row>
    <row r="14" spans="1:6" x14ac:dyDescent="0.3">
      <c r="A14" t="s">
        <v>15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29" sqref="C29"/>
    </sheetView>
  </sheetViews>
  <sheetFormatPr baseColWidth="12" defaultColWidth="13.28515625" defaultRowHeight="20" x14ac:dyDescent="0.3"/>
  <cols>
    <col min="1" max="1" width="12.85546875" style="2" customWidth="1"/>
    <col min="2" max="2" width="21.42578125" customWidth="1"/>
    <col min="3" max="3" width="31.42578125" customWidth="1"/>
    <col min="4" max="4" width="18.140625" customWidth="1"/>
    <col min="5" max="5" width="16.7109375" customWidth="1"/>
    <col min="7" max="7" width="18.140625" customWidth="1"/>
    <col min="8" max="8" width="26" customWidth="1"/>
    <col min="9" max="9" width="19.7109375" customWidth="1"/>
    <col min="10" max="10" width="21.28515625" customWidth="1"/>
  </cols>
  <sheetData>
    <row r="1" spans="1:10" ht="21" thickBot="1" x14ac:dyDescent="0.35">
      <c r="A1" s="4" t="s">
        <v>20</v>
      </c>
      <c r="B1" s="3" t="s">
        <v>0</v>
      </c>
      <c r="C1" s="3" t="s">
        <v>6</v>
      </c>
      <c r="D1" s="3" t="s">
        <v>29</v>
      </c>
      <c r="E1" s="3" t="s">
        <v>34</v>
      </c>
      <c r="F1" s="3" t="s">
        <v>30</v>
      </c>
      <c r="G1" s="3" t="s">
        <v>21</v>
      </c>
      <c r="H1" s="8" t="s">
        <v>33</v>
      </c>
      <c r="I1" s="8" t="s">
        <v>31</v>
      </c>
      <c r="J1" s="8" t="s">
        <v>32</v>
      </c>
    </row>
    <row r="2" spans="1:10" ht="21" thickTop="1" x14ac:dyDescent="0.3">
      <c r="A2" s="2">
        <v>1</v>
      </c>
      <c r="B2" t="s">
        <v>2</v>
      </c>
      <c r="C2" t="s">
        <v>17</v>
      </c>
      <c r="D2">
        <v>0</v>
      </c>
      <c r="E2">
        <v>0</v>
      </c>
      <c r="F2">
        <f>E2*$B$12</f>
        <v>0</v>
      </c>
      <c r="G2" t="s">
        <v>23</v>
      </c>
      <c r="H2">
        <v>0</v>
      </c>
      <c r="I2">
        <v>0</v>
      </c>
      <c r="J2">
        <f>I2-$B$13</f>
        <v>-7.22</v>
      </c>
    </row>
    <row r="3" spans="1:10" x14ac:dyDescent="0.3">
      <c r="A3" s="2">
        <v>2</v>
      </c>
      <c r="B3" t="s">
        <v>3</v>
      </c>
      <c r="D3">
        <v>47</v>
      </c>
      <c r="E3">
        <f>E2+D3</f>
        <v>47</v>
      </c>
      <c r="F3">
        <f>E3*$B$12</f>
        <v>79.899999999999991</v>
      </c>
      <c r="G3" t="s">
        <v>22</v>
      </c>
      <c r="H3">
        <v>-90</v>
      </c>
      <c r="I3">
        <f>I2+H3</f>
        <v>-90</v>
      </c>
      <c r="J3">
        <f t="shared" ref="J3:J10" si="0">I3-$B$13</f>
        <v>-97.22</v>
      </c>
    </row>
    <row r="4" spans="1:10" x14ac:dyDescent="0.3">
      <c r="A4" s="2">
        <v>3</v>
      </c>
      <c r="B4" t="s">
        <v>1</v>
      </c>
      <c r="D4">
        <v>42</v>
      </c>
      <c r="E4">
        <f t="shared" ref="E4:E11" si="1">E3+D4</f>
        <v>89</v>
      </c>
      <c r="F4">
        <f t="shared" ref="F4:F11" si="2">E4*$B$12</f>
        <v>151.29999999999998</v>
      </c>
      <c r="G4" t="s">
        <v>22</v>
      </c>
      <c r="H4">
        <v>-90</v>
      </c>
      <c r="I4">
        <f>I3+H4</f>
        <v>-180</v>
      </c>
      <c r="J4">
        <f t="shared" si="0"/>
        <v>-187.22</v>
      </c>
    </row>
    <row r="5" spans="1:10" x14ac:dyDescent="0.3">
      <c r="A5" s="2">
        <v>4</v>
      </c>
      <c r="B5" t="s">
        <v>4</v>
      </c>
      <c r="D5">
        <v>28</v>
      </c>
      <c r="E5">
        <f t="shared" si="1"/>
        <v>117</v>
      </c>
      <c r="F5">
        <f t="shared" si="2"/>
        <v>198.9</v>
      </c>
      <c r="G5" t="s">
        <v>25</v>
      </c>
      <c r="H5">
        <v>90</v>
      </c>
      <c r="I5">
        <f>I4+H5</f>
        <v>-90</v>
      </c>
      <c r="J5">
        <f t="shared" si="0"/>
        <v>-97.22</v>
      </c>
    </row>
    <row r="6" spans="1:10" x14ac:dyDescent="0.3">
      <c r="A6" s="2">
        <v>5</v>
      </c>
      <c r="B6" t="s">
        <v>5</v>
      </c>
      <c r="D6">
        <v>17</v>
      </c>
      <c r="E6">
        <f t="shared" si="1"/>
        <v>134</v>
      </c>
      <c r="F6">
        <f t="shared" si="2"/>
        <v>227.79999999999998</v>
      </c>
      <c r="G6" t="s">
        <v>22</v>
      </c>
      <c r="H6">
        <v>-90</v>
      </c>
      <c r="I6">
        <f>I5+H6</f>
        <v>-180</v>
      </c>
      <c r="J6">
        <f t="shared" si="0"/>
        <v>-187.22</v>
      </c>
    </row>
    <row r="7" spans="1:10" x14ac:dyDescent="0.3">
      <c r="A7" s="2">
        <v>6</v>
      </c>
      <c r="B7" t="s">
        <v>11</v>
      </c>
      <c r="C7" t="s">
        <v>19</v>
      </c>
      <c r="D7">
        <v>71</v>
      </c>
      <c r="E7">
        <f t="shared" si="1"/>
        <v>205</v>
      </c>
      <c r="F7">
        <f t="shared" si="2"/>
        <v>348.5</v>
      </c>
      <c r="G7" t="s">
        <v>26</v>
      </c>
      <c r="I7">
        <v>74</v>
      </c>
      <c r="J7">
        <f t="shared" si="0"/>
        <v>66.78</v>
      </c>
    </row>
    <row r="8" spans="1:10" x14ac:dyDescent="0.3">
      <c r="A8" s="2">
        <v>7</v>
      </c>
      <c r="B8" t="s">
        <v>12</v>
      </c>
      <c r="C8" t="s">
        <v>7</v>
      </c>
      <c r="D8">
        <v>8</v>
      </c>
      <c r="E8">
        <f t="shared" si="1"/>
        <v>213</v>
      </c>
      <c r="F8">
        <f t="shared" si="2"/>
        <v>362.09999999999997</v>
      </c>
      <c r="G8" t="s">
        <v>27</v>
      </c>
      <c r="H8">
        <v>0</v>
      </c>
      <c r="I8">
        <v>74</v>
      </c>
      <c r="J8">
        <f t="shared" si="0"/>
        <v>66.78</v>
      </c>
    </row>
    <row r="9" spans="1:10" x14ac:dyDescent="0.3">
      <c r="A9" s="2">
        <v>8</v>
      </c>
      <c r="B9" t="s">
        <v>8</v>
      </c>
      <c r="D9">
        <v>4</v>
      </c>
      <c r="E9">
        <f t="shared" si="1"/>
        <v>217</v>
      </c>
      <c r="F9">
        <f t="shared" si="2"/>
        <v>368.9</v>
      </c>
      <c r="G9" t="s">
        <v>28</v>
      </c>
      <c r="H9">
        <v>90</v>
      </c>
      <c r="I9">
        <f>I8+H9</f>
        <v>164</v>
      </c>
      <c r="J9">
        <f t="shared" si="0"/>
        <v>156.78</v>
      </c>
    </row>
    <row r="10" spans="1:10" x14ac:dyDescent="0.3">
      <c r="A10" s="2">
        <v>9</v>
      </c>
      <c r="B10" t="s">
        <v>9</v>
      </c>
      <c r="D10">
        <v>6</v>
      </c>
      <c r="E10">
        <f t="shared" si="1"/>
        <v>223</v>
      </c>
      <c r="F10">
        <f t="shared" si="2"/>
        <v>379.09999999999997</v>
      </c>
      <c r="G10" t="s">
        <v>22</v>
      </c>
      <c r="H10">
        <v>-90</v>
      </c>
      <c r="I10">
        <f>I9+H10</f>
        <v>74</v>
      </c>
      <c r="J10">
        <f t="shared" si="0"/>
        <v>66.78</v>
      </c>
    </row>
    <row r="11" spans="1:10" x14ac:dyDescent="0.3">
      <c r="A11" s="6">
        <v>10</v>
      </c>
      <c r="B11" s="7" t="s">
        <v>10</v>
      </c>
      <c r="C11" s="7" t="s">
        <v>18</v>
      </c>
      <c r="D11" s="7">
        <v>3</v>
      </c>
      <c r="E11" s="7">
        <f t="shared" si="1"/>
        <v>226</v>
      </c>
      <c r="F11" s="7">
        <f t="shared" si="2"/>
        <v>384.2</v>
      </c>
      <c r="G11" s="7"/>
      <c r="H11" s="7"/>
      <c r="I11" s="7"/>
      <c r="J11" s="7"/>
    </row>
    <row r="12" spans="1:10" x14ac:dyDescent="0.3">
      <c r="A12" t="s">
        <v>35</v>
      </c>
      <c r="B12">
        <v>1.7</v>
      </c>
    </row>
    <row r="13" spans="1:10" x14ac:dyDescent="0.3">
      <c r="A13" s="2" t="s">
        <v>36</v>
      </c>
      <c r="B13">
        <v>7.22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opLeftCell="B1" workbookViewId="0">
      <selection activeCell="K2" sqref="K2"/>
    </sheetView>
  </sheetViews>
  <sheetFormatPr baseColWidth="12" defaultColWidth="13.28515625" defaultRowHeight="20" x14ac:dyDescent="0.3"/>
  <cols>
    <col min="1" max="1" width="12.85546875" style="2" customWidth="1"/>
    <col min="2" max="2" width="21.42578125" customWidth="1"/>
    <col min="3" max="3" width="31.42578125" customWidth="1"/>
    <col min="4" max="4" width="18.140625" customWidth="1"/>
    <col min="5" max="5" width="16.7109375" customWidth="1"/>
    <col min="7" max="7" width="18.140625" customWidth="1"/>
    <col min="8" max="8" width="26" customWidth="1"/>
    <col min="9" max="9" width="19.7109375" customWidth="1"/>
    <col min="10" max="10" width="21.28515625" customWidth="1"/>
    <col min="11" max="11" width="13.28515625" style="9"/>
  </cols>
  <sheetData>
    <row r="1" spans="1:11" ht="21" thickBot="1" x14ac:dyDescent="0.35">
      <c r="A1" s="4" t="s">
        <v>20</v>
      </c>
      <c r="B1" s="3" t="s">
        <v>0</v>
      </c>
      <c r="C1" s="3" t="s">
        <v>6</v>
      </c>
      <c r="D1" s="3" t="s">
        <v>29</v>
      </c>
      <c r="E1" s="3" t="s">
        <v>34</v>
      </c>
      <c r="F1" s="3" t="s">
        <v>30</v>
      </c>
      <c r="G1" s="3" t="s">
        <v>21</v>
      </c>
      <c r="H1" s="8" t="s">
        <v>33</v>
      </c>
      <c r="I1" s="8" t="s">
        <v>31</v>
      </c>
      <c r="J1" s="8" t="s">
        <v>32</v>
      </c>
      <c r="K1" s="9" t="s">
        <v>37</v>
      </c>
    </row>
    <row r="2" spans="1:11" ht="21" thickTop="1" x14ac:dyDescent="0.3">
      <c r="A2" s="2">
        <v>1</v>
      </c>
      <c r="B2" t="s">
        <v>2</v>
      </c>
      <c r="C2" t="s">
        <v>17</v>
      </c>
      <c r="D2">
        <v>0</v>
      </c>
      <c r="E2">
        <v>0</v>
      </c>
      <c r="F2">
        <f>E2*$B$12</f>
        <v>0</v>
      </c>
      <c r="G2" t="s">
        <v>23</v>
      </c>
      <c r="H2">
        <v>0</v>
      </c>
      <c r="I2">
        <v>0</v>
      </c>
      <c r="J2">
        <f>I2-$B$13</f>
        <v>-7.22</v>
      </c>
      <c r="K2" s="9">
        <f>J2/180*PI()</f>
        <v>-0.12601277199399058</v>
      </c>
    </row>
    <row r="3" spans="1:11" x14ac:dyDescent="0.3">
      <c r="A3" s="2">
        <v>2</v>
      </c>
      <c r="B3" t="s">
        <v>3</v>
      </c>
      <c r="D3">
        <v>47</v>
      </c>
      <c r="E3">
        <f>E2+D3</f>
        <v>47</v>
      </c>
      <c r="F3">
        <f>E3*$B$12</f>
        <v>79.899999999999991</v>
      </c>
      <c r="G3" t="s">
        <v>22</v>
      </c>
      <c r="H3">
        <v>-90</v>
      </c>
      <c r="I3">
        <f>I2+H3</f>
        <v>-90</v>
      </c>
      <c r="J3">
        <f t="shared" ref="J3:J10" si="0">I3-$B$13</f>
        <v>-97.22</v>
      </c>
      <c r="K3" s="9">
        <f t="shared" ref="K3:K10" si="1">J3/180*PI()</f>
        <v>-1.6968090987888871</v>
      </c>
    </row>
    <row r="4" spans="1:11" x14ac:dyDescent="0.3">
      <c r="A4" s="2">
        <v>3</v>
      </c>
      <c r="B4" t="s">
        <v>1</v>
      </c>
      <c r="D4">
        <v>42</v>
      </c>
      <c r="E4">
        <f t="shared" ref="E4:E11" si="2">E3+D4</f>
        <v>89</v>
      </c>
      <c r="F4">
        <f t="shared" ref="F4:F11" si="3">E4*$B$12</f>
        <v>151.29999999999998</v>
      </c>
      <c r="G4" t="s">
        <v>22</v>
      </c>
      <c r="H4">
        <v>-90</v>
      </c>
      <c r="I4">
        <f>I3+H4</f>
        <v>-180</v>
      </c>
      <c r="J4">
        <f t="shared" si="0"/>
        <v>-187.22</v>
      </c>
      <c r="K4" s="9">
        <f t="shared" si="1"/>
        <v>-3.2676054255837839</v>
      </c>
    </row>
    <row r="5" spans="1:11" x14ac:dyDescent="0.3">
      <c r="A5" s="2">
        <v>4</v>
      </c>
      <c r="B5" t="s">
        <v>4</v>
      </c>
      <c r="D5">
        <v>28</v>
      </c>
      <c r="E5">
        <f t="shared" si="2"/>
        <v>117</v>
      </c>
      <c r="F5">
        <f t="shared" si="3"/>
        <v>198.9</v>
      </c>
      <c r="G5" t="s">
        <v>25</v>
      </c>
      <c r="H5">
        <v>90</v>
      </c>
      <c r="I5">
        <f>I4+H5</f>
        <v>-90</v>
      </c>
      <c r="J5">
        <f t="shared" si="0"/>
        <v>-97.22</v>
      </c>
      <c r="K5" s="9">
        <f t="shared" si="1"/>
        <v>-1.6968090987888871</v>
      </c>
    </row>
    <row r="6" spans="1:11" x14ac:dyDescent="0.3">
      <c r="A6" s="2">
        <v>5</v>
      </c>
      <c r="B6" t="s">
        <v>5</v>
      </c>
      <c r="D6">
        <v>17</v>
      </c>
      <c r="E6">
        <f t="shared" si="2"/>
        <v>134</v>
      </c>
      <c r="F6">
        <f t="shared" si="3"/>
        <v>227.79999999999998</v>
      </c>
      <c r="G6" t="s">
        <v>22</v>
      </c>
      <c r="H6">
        <v>-90</v>
      </c>
      <c r="I6">
        <f>I5+H6</f>
        <v>-180</v>
      </c>
      <c r="J6">
        <f t="shared" si="0"/>
        <v>-187.22</v>
      </c>
      <c r="K6" s="9">
        <f t="shared" si="1"/>
        <v>-3.2676054255837839</v>
      </c>
    </row>
    <row r="7" spans="1:11" x14ac:dyDescent="0.3">
      <c r="A7" s="2">
        <v>6</v>
      </c>
      <c r="B7" t="s">
        <v>11</v>
      </c>
      <c r="C7" t="s">
        <v>19</v>
      </c>
      <c r="D7">
        <v>71</v>
      </c>
      <c r="E7">
        <f t="shared" si="2"/>
        <v>205</v>
      </c>
      <c r="F7">
        <f t="shared" si="3"/>
        <v>348.5</v>
      </c>
      <c r="G7" t="s">
        <v>26</v>
      </c>
      <c r="I7">
        <v>74</v>
      </c>
      <c r="J7">
        <f t="shared" si="0"/>
        <v>66.78</v>
      </c>
      <c r="K7" s="9">
        <f t="shared" si="1"/>
        <v>1.1655308744818131</v>
      </c>
    </row>
    <row r="8" spans="1:11" x14ac:dyDescent="0.3">
      <c r="A8" s="2">
        <v>7</v>
      </c>
      <c r="B8" t="s">
        <v>12</v>
      </c>
      <c r="C8" t="s">
        <v>7</v>
      </c>
      <c r="D8">
        <v>8</v>
      </c>
      <c r="E8">
        <f t="shared" si="2"/>
        <v>213</v>
      </c>
      <c r="F8">
        <f t="shared" si="3"/>
        <v>362.09999999999997</v>
      </c>
      <c r="G8" t="s">
        <v>27</v>
      </c>
      <c r="H8">
        <v>0</v>
      </c>
      <c r="I8">
        <v>74</v>
      </c>
      <c r="J8">
        <f t="shared" si="0"/>
        <v>66.78</v>
      </c>
      <c r="K8" s="9">
        <f t="shared" si="1"/>
        <v>1.1655308744818131</v>
      </c>
    </row>
    <row r="9" spans="1:11" x14ac:dyDescent="0.3">
      <c r="A9" s="2">
        <v>8</v>
      </c>
      <c r="B9" t="s">
        <v>8</v>
      </c>
      <c r="D9">
        <v>4</v>
      </c>
      <c r="E9">
        <f t="shared" si="2"/>
        <v>217</v>
      </c>
      <c r="F9">
        <f t="shared" si="3"/>
        <v>368.9</v>
      </c>
      <c r="G9" t="s">
        <v>28</v>
      </c>
      <c r="H9">
        <v>90</v>
      </c>
      <c r="I9">
        <f>I8+H9</f>
        <v>164</v>
      </c>
      <c r="J9">
        <f t="shared" si="0"/>
        <v>156.78</v>
      </c>
      <c r="K9" s="9">
        <f t="shared" si="1"/>
        <v>2.7363272012767097</v>
      </c>
    </row>
    <row r="10" spans="1:11" x14ac:dyDescent="0.3">
      <c r="A10" s="2">
        <v>9</v>
      </c>
      <c r="B10" t="s">
        <v>9</v>
      </c>
      <c r="D10">
        <v>6</v>
      </c>
      <c r="E10">
        <f t="shared" si="2"/>
        <v>223</v>
      </c>
      <c r="F10">
        <f t="shared" si="3"/>
        <v>379.09999999999997</v>
      </c>
      <c r="G10" t="s">
        <v>22</v>
      </c>
      <c r="H10">
        <v>-90</v>
      </c>
      <c r="I10">
        <f>I9+H10</f>
        <v>74</v>
      </c>
      <c r="J10">
        <f t="shared" si="0"/>
        <v>66.78</v>
      </c>
      <c r="K10" s="9">
        <f t="shared" si="1"/>
        <v>1.1655308744818131</v>
      </c>
    </row>
    <row r="11" spans="1:11" x14ac:dyDescent="0.3">
      <c r="A11" s="6">
        <v>10</v>
      </c>
      <c r="B11" s="7" t="s">
        <v>10</v>
      </c>
      <c r="C11" s="7" t="s">
        <v>18</v>
      </c>
      <c r="D11" s="7">
        <v>3</v>
      </c>
      <c r="E11" s="7">
        <f t="shared" si="2"/>
        <v>226</v>
      </c>
      <c r="F11" s="7">
        <f t="shared" si="3"/>
        <v>384.2</v>
      </c>
      <c r="G11" s="7"/>
      <c r="H11" s="7"/>
      <c r="I11" s="7"/>
      <c r="J11" s="7"/>
    </row>
    <row r="12" spans="1:11" x14ac:dyDescent="0.3">
      <c r="A12" t="s">
        <v>35</v>
      </c>
      <c r="B12">
        <v>1.7</v>
      </c>
    </row>
    <row r="13" spans="1:11" x14ac:dyDescent="0.3">
      <c r="A13" s="2" t="s">
        <v>36</v>
      </c>
      <c r="B13">
        <v>7.22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J17" sqref="J17"/>
    </sheetView>
  </sheetViews>
  <sheetFormatPr baseColWidth="12" defaultColWidth="13.28515625" defaultRowHeight="20" x14ac:dyDescent="0.3"/>
  <cols>
    <col min="1" max="1" width="12.85546875" style="2" customWidth="1"/>
    <col min="2" max="2" width="24" customWidth="1"/>
    <col min="3" max="3" width="34" customWidth="1"/>
    <col min="4" max="5" width="18.140625" customWidth="1"/>
    <col min="6" max="6" width="16.7109375" customWidth="1"/>
    <col min="8" max="8" width="18.140625" customWidth="1"/>
    <col min="9" max="9" width="26" customWidth="1"/>
    <col min="10" max="10" width="19.7109375" customWidth="1"/>
    <col min="11" max="11" width="21.28515625" customWidth="1"/>
    <col min="12" max="12" width="13.28515625" style="10"/>
    <col min="13" max="14" width="9.140625" style="11" customWidth="1"/>
  </cols>
  <sheetData>
    <row r="1" spans="1:14" ht="21" thickBot="1" x14ac:dyDescent="0.35">
      <c r="A1" s="4" t="s">
        <v>20</v>
      </c>
      <c r="B1" s="3" t="s">
        <v>0</v>
      </c>
      <c r="C1" s="3" t="s">
        <v>6</v>
      </c>
      <c r="D1" s="3" t="s">
        <v>29</v>
      </c>
      <c r="E1" s="18" t="s">
        <v>40</v>
      </c>
      <c r="F1" s="3" t="s">
        <v>34</v>
      </c>
      <c r="G1" s="3" t="s">
        <v>30</v>
      </c>
      <c r="H1" s="3" t="s">
        <v>21</v>
      </c>
      <c r="I1" s="8" t="s">
        <v>33</v>
      </c>
      <c r="J1" s="8" t="s">
        <v>31</v>
      </c>
      <c r="K1" s="8" t="s">
        <v>32</v>
      </c>
      <c r="L1" s="13" t="s">
        <v>37</v>
      </c>
      <c r="M1" s="14" t="s">
        <v>38</v>
      </c>
      <c r="N1" s="14" t="s">
        <v>39</v>
      </c>
    </row>
    <row r="2" spans="1:14" ht="21" thickTop="1" x14ac:dyDescent="0.3">
      <c r="A2" s="2">
        <v>1</v>
      </c>
      <c r="B2" t="s">
        <v>2</v>
      </c>
      <c r="C2" t="s">
        <v>17</v>
      </c>
      <c r="D2">
        <v>0</v>
      </c>
      <c r="E2" s="17">
        <f>D2*$B$12</f>
        <v>0</v>
      </c>
      <c r="F2">
        <v>0</v>
      </c>
      <c r="G2">
        <f>F2*$B$12</f>
        <v>0</v>
      </c>
      <c r="H2" t="s">
        <v>23</v>
      </c>
      <c r="I2">
        <v>0</v>
      </c>
      <c r="J2">
        <v>0</v>
      </c>
      <c r="K2">
        <f>J2-$B$13</f>
        <v>-7.22</v>
      </c>
      <c r="L2" s="10">
        <f>K2/180*PI()</f>
        <v>-0.12601277199399058</v>
      </c>
      <c r="M2" s="12">
        <v>0</v>
      </c>
      <c r="N2" s="12">
        <v>0</v>
      </c>
    </row>
    <row r="3" spans="1:14" x14ac:dyDescent="0.3">
      <c r="A3" s="2">
        <v>2</v>
      </c>
      <c r="B3" t="s">
        <v>3</v>
      </c>
      <c r="D3">
        <v>47</v>
      </c>
      <c r="E3" s="17">
        <f t="shared" ref="E3:E11" si="0">D3*$B$12</f>
        <v>79.899999999999991</v>
      </c>
      <c r="F3">
        <f>F2+D3</f>
        <v>47</v>
      </c>
      <c r="G3">
        <f>F3*$B$12</f>
        <v>79.899999999999991</v>
      </c>
      <c r="H3" t="s">
        <v>22</v>
      </c>
      <c r="I3">
        <v>-90</v>
      </c>
      <c r="J3">
        <f>J2+I3</f>
        <v>-90</v>
      </c>
      <c r="K3">
        <f t="shared" ref="K3:K10" si="1">J3-$B$13</f>
        <v>-97.22</v>
      </c>
      <c r="L3" s="10">
        <f t="shared" ref="L3:L10" si="2">K3/180*PI()</f>
        <v>-1.6968090987888871</v>
      </c>
      <c r="M3" s="12">
        <f>M2 + E3*COS(PI()/2 - L2)</f>
        <v>-10.041795188746987</v>
      </c>
      <c r="N3" s="12">
        <f>N2+ E3*SIN(PI()/2 - L2)</f>
        <v>79.266464216509974</v>
      </c>
    </row>
    <row r="4" spans="1:14" x14ac:dyDescent="0.3">
      <c r="A4" s="2">
        <v>3</v>
      </c>
      <c r="B4" t="s">
        <v>1</v>
      </c>
      <c r="D4">
        <v>42</v>
      </c>
      <c r="E4" s="17">
        <f t="shared" si="0"/>
        <v>71.399999999999991</v>
      </c>
      <c r="F4">
        <f t="shared" ref="F4:F11" si="3">F3+D4</f>
        <v>89</v>
      </c>
      <c r="G4">
        <f t="shared" ref="G4:G11" si="4">F4*$B$12</f>
        <v>151.29999999999998</v>
      </c>
      <c r="H4" t="s">
        <v>22</v>
      </c>
      <c r="I4">
        <v>-90</v>
      </c>
      <c r="J4">
        <f>J3+I4</f>
        <v>-180</v>
      </c>
      <c r="K4">
        <f t="shared" si="1"/>
        <v>-187.22</v>
      </c>
      <c r="L4" s="10">
        <f t="shared" si="2"/>
        <v>-3.2676054255837839</v>
      </c>
      <c r="M4" s="12">
        <f t="shared" ref="M4:M11" si="5">M3 + E4*COS(PI()/2 - L3)</f>
        <v>-80.875656829032494</v>
      </c>
      <c r="N4" s="12">
        <f t="shared" ref="N4:N11" si="6">N3+ E4*SIN(PI()/2 - L3)</f>
        <v>70.292945111672225</v>
      </c>
    </row>
    <row r="5" spans="1:14" x14ac:dyDescent="0.3">
      <c r="A5" s="2">
        <v>4</v>
      </c>
      <c r="B5" t="s">
        <v>4</v>
      </c>
      <c r="D5">
        <v>28</v>
      </c>
      <c r="E5" s="17">
        <f t="shared" si="0"/>
        <v>47.6</v>
      </c>
      <c r="F5">
        <f t="shared" si="3"/>
        <v>117</v>
      </c>
      <c r="G5">
        <f t="shared" si="4"/>
        <v>198.9</v>
      </c>
      <c r="H5" t="s">
        <v>25</v>
      </c>
      <c r="I5">
        <v>90</v>
      </c>
      <c r="J5">
        <f>J4+I5</f>
        <v>-90</v>
      </c>
      <c r="K5">
        <f t="shared" si="1"/>
        <v>-97.22</v>
      </c>
      <c r="L5" s="10">
        <f t="shared" si="2"/>
        <v>-1.6968090987888871</v>
      </c>
      <c r="M5" s="12">
        <f t="shared" si="5"/>
        <v>-74.893310759140661</v>
      </c>
      <c r="N5" s="12">
        <f t="shared" si="6"/>
        <v>23.070370684815209</v>
      </c>
    </row>
    <row r="6" spans="1:14" x14ac:dyDescent="0.3">
      <c r="A6" s="2">
        <v>5</v>
      </c>
      <c r="B6" t="s">
        <v>5</v>
      </c>
      <c r="D6">
        <v>17</v>
      </c>
      <c r="E6" s="17">
        <f t="shared" si="0"/>
        <v>28.9</v>
      </c>
      <c r="F6">
        <f t="shared" si="3"/>
        <v>134</v>
      </c>
      <c r="G6">
        <f t="shared" si="4"/>
        <v>227.79999999999998</v>
      </c>
      <c r="H6" t="s">
        <v>22</v>
      </c>
      <c r="I6">
        <v>-90</v>
      </c>
      <c r="J6">
        <f>J5+I6</f>
        <v>-180</v>
      </c>
      <c r="K6">
        <f t="shared" si="1"/>
        <v>-187.22</v>
      </c>
      <c r="L6" s="10">
        <f t="shared" si="2"/>
        <v>-3.2676054255837839</v>
      </c>
      <c r="M6" s="12">
        <f t="shared" si="5"/>
        <v>-103.56415951830384</v>
      </c>
      <c r="N6" s="12">
        <f t="shared" si="6"/>
        <v>19.438231999523744</v>
      </c>
    </row>
    <row r="7" spans="1:14" x14ac:dyDescent="0.3">
      <c r="A7" s="2">
        <v>6</v>
      </c>
      <c r="B7" t="s">
        <v>11</v>
      </c>
      <c r="C7" t="s">
        <v>19</v>
      </c>
      <c r="D7">
        <v>71</v>
      </c>
      <c r="E7" s="17">
        <f t="shared" si="0"/>
        <v>120.7</v>
      </c>
      <c r="F7">
        <f t="shared" si="3"/>
        <v>205</v>
      </c>
      <c r="G7">
        <f t="shared" si="4"/>
        <v>348.5</v>
      </c>
      <c r="H7" t="s">
        <v>26</v>
      </c>
      <c r="J7">
        <v>74</v>
      </c>
      <c r="K7">
        <f t="shared" si="1"/>
        <v>66.78</v>
      </c>
      <c r="L7" s="10">
        <f t="shared" si="2"/>
        <v>1.1655308744818131</v>
      </c>
      <c r="M7" s="12">
        <f t="shared" si="5"/>
        <v>-88.394639126792427</v>
      </c>
      <c r="N7" s="12">
        <f t="shared" si="6"/>
        <v>-100.30472458286368</v>
      </c>
    </row>
    <row r="8" spans="1:14" x14ac:dyDescent="0.3">
      <c r="A8" s="2">
        <v>7</v>
      </c>
      <c r="B8" t="s">
        <v>12</v>
      </c>
      <c r="C8" t="s">
        <v>7</v>
      </c>
      <c r="D8">
        <v>8</v>
      </c>
      <c r="E8" s="17">
        <f t="shared" si="0"/>
        <v>13.6</v>
      </c>
      <c r="F8">
        <f t="shared" si="3"/>
        <v>213</v>
      </c>
      <c r="G8">
        <f t="shared" si="4"/>
        <v>362.09999999999997</v>
      </c>
      <c r="H8" t="s">
        <v>27</v>
      </c>
      <c r="I8">
        <v>0</v>
      </c>
      <c r="J8">
        <v>74</v>
      </c>
      <c r="K8">
        <f t="shared" si="1"/>
        <v>66.78</v>
      </c>
      <c r="L8" s="10">
        <f t="shared" si="2"/>
        <v>1.1655308744818131</v>
      </c>
      <c r="M8" s="12">
        <f t="shared" si="5"/>
        <v>-75.896269433121901</v>
      </c>
      <c r="N8" s="12">
        <f t="shared" si="6"/>
        <v>-94.942751531799544</v>
      </c>
    </row>
    <row r="9" spans="1:14" x14ac:dyDescent="0.3">
      <c r="A9" s="2">
        <v>8</v>
      </c>
      <c r="B9" t="s">
        <v>8</v>
      </c>
      <c r="D9">
        <v>4</v>
      </c>
      <c r="E9" s="17">
        <f t="shared" si="0"/>
        <v>6.8</v>
      </c>
      <c r="F9">
        <f t="shared" si="3"/>
        <v>217</v>
      </c>
      <c r="G9">
        <f t="shared" si="4"/>
        <v>368.9</v>
      </c>
      <c r="H9" t="s">
        <v>28</v>
      </c>
      <c r="I9">
        <v>90</v>
      </c>
      <c r="J9">
        <f>J8+I9</f>
        <v>164</v>
      </c>
      <c r="K9">
        <f t="shared" si="1"/>
        <v>156.78</v>
      </c>
      <c r="L9" s="10">
        <f t="shared" si="2"/>
        <v>2.7363272012767097</v>
      </c>
      <c r="M9" s="12">
        <f t="shared" si="5"/>
        <v>-69.647084586286638</v>
      </c>
      <c r="N9" s="12">
        <f t="shared" si="6"/>
        <v>-92.261765006267481</v>
      </c>
    </row>
    <row r="10" spans="1:14" x14ac:dyDescent="0.3">
      <c r="A10" s="2">
        <v>9</v>
      </c>
      <c r="B10" t="s">
        <v>9</v>
      </c>
      <c r="D10">
        <v>6</v>
      </c>
      <c r="E10" s="17">
        <f t="shared" si="0"/>
        <v>10.199999999999999</v>
      </c>
      <c r="F10">
        <f t="shared" si="3"/>
        <v>223</v>
      </c>
      <c r="G10">
        <f t="shared" si="4"/>
        <v>379.09999999999997</v>
      </c>
      <c r="H10" t="s">
        <v>22</v>
      </c>
      <c r="I10">
        <v>-90</v>
      </c>
      <c r="J10">
        <f>J9+I10</f>
        <v>74</v>
      </c>
      <c r="K10">
        <f t="shared" si="1"/>
        <v>66.78</v>
      </c>
      <c r="L10" s="10">
        <f t="shared" si="2"/>
        <v>1.1655308744818131</v>
      </c>
      <c r="M10" s="12">
        <f t="shared" si="5"/>
        <v>-65.625604797988544</v>
      </c>
      <c r="N10" s="12">
        <f t="shared" si="6"/>
        <v>-101.63554227652038</v>
      </c>
    </row>
    <row r="11" spans="1:14" x14ac:dyDescent="0.3">
      <c r="A11" s="6">
        <v>10</v>
      </c>
      <c r="B11" s="7" t="s">
        <v>10</v>
      </c>
      <c r="C11" s="7" t="s">
        <v>18</v>
      </c>
      <c r="D11" s="7">
        <v>3</v>
      </c>
      <c r="E11" s="19">
        <f t="shared" si="0"/>
        <v>5.0999999999999996</v>
      </c>
      <c r="F11" s="7">
        <f t="shared" si="3"/>
        <v>226</v>
      </c>
      <c r="G11" s="7">
        <f t="shared" si="4"/>
        <v>384.2</v>
      </c>
      <c r="H11" s="7"/>
      <c r="I11" s="7"/>
      <c r="J11" s="7"/>
      <c r="K11" s="7"/>
      <c r="L11" s="15"/>
      <c r="M11" s="16">
        <f t="shared" si="5"/>
        <v>-60.938716162862093</v>
      </c>
      <c r="N11" s="16">
        <f t="shared" si="6"/>
        <v>-99.624802382371328</v>
      </c>
    </row>
    <row r="12" spans="1:14" x14ac:dyDescent="0.3">
      <c r="A12" t="s">
        <v>35</v>
      </c>
      <c r="B12">
        <v>1.7</v>
      </c>
    </row>
    <row r="13" spans="1:14" x14ac:dyDescent="0.3">
      <c r="A13" s="2" t="s">
        <v>36</v>
      </c>
      <c r="B13">
        <v>7.22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F27" sqref="F27"/>
    </sheetView>
  </sheetViews>
  <sheetFormatPr baseColWidth="12" defaultColWidth="13.28515625" defaultRowHeight="20" x14ac:dyDescent="0.3"/>
  <cols>
    <col min="2" max="2" width="10.42578125" style="2" customWidth="1"/>
    <col min="3" max="3" width="21.42578125" customWidth="1"/>
    <col min="4" max="4" width="31.42578125" customWidth="1"/>
    <col min="7" max="7" width="16.140625" customWidth="1"/>
  </cols>
  <sheetData>
    <row r="1" spans="1:9" x14ac:dyDescent="0.3">
      <c r="A1" t="s">
        <v>16</v>
      </c>
    </row>
    <row r="3" spans="1:9" ht="21" thickBot="1" x14ac:dyDescent="0.35">
      <c r="A3" s="3" t="s">
        <v>13</v>
      </c>
      <c r="B3" s="4" t="s">
        <v>20</v>
      </c>
      <c r="C3" s="3" t="s">
        <v>0</v>
      </c>
      <c r="D3" s="3" t="s">
        <v>6</v>
      </c>
      <c r="E3" s="3" t="s">
        <v>14</v>
      </c>
      <c r="F3" s="3" t="s">
        <v>21</v>
      </c>
    </row>
    <row r="4" spans="1:9" ht="21" thickTop="1" x14ac:dyDescent="0.3">
      <c r="A4" s="1">
        <v>0.67013888888888884</v>
      </c>
      <c r="B4" s="2">
        <v>1</v>
      </c>
      <c r="C4" t="s">
        <v>2</v>
      </c>
      <c r="D4" t="s">
        <v>17</v>
      </c>
      <c r="E4">
        <v>0</v>
      </c>
      <c r="F4" t="s">
        <v>23</v>
      </c>
    </row>
    <row r="5" spans="1:9" x14ac:dyDescent="0.3">
      <c r="A5" s="1">
        <v>0.67847222222222225</v>
      </c>
      <c r="B5" s="2">
        <v>2</v>
      </c>
      <c r="C5" t="s">
        <v>3</v>
      </c>
      <c r="E5">
        <v>47</v>
      </c>
      <c r="F5" t="s">
        <v>22</v>
      </c>
      <c r="G5" t="s">
        <v>41</v>
      </c>
      <c r="H5">
        <f>34.2/180*PI()</f>
        <v>0.59690260418206065</v>
      </c>
    </row>
    <row r="6" spans="1:9" x14ac:dyDescent="0.3">
      <c r="A6" s="1">
        <v>0.67222222222222217</v>
      </c>
      <c r="B6" s="2">
        <v>3</v>
      </c>
      <c r="C6" t="s">
        <v>1</v>
      </c>
      <c r="E6">
        <v>42</v>
      </c>
      <c r="F6" t="s">
        <v>24</v>
      </c>
      <c r="G6" t="s">
        <v>42</v>
      </c>
      <c r="H6">
        <f>7*1.7</f>
        <v>11.9</v>
      </c>
      <c r="I6" t="s">
        <v>43</v>
      </c>
    </row>
    <row r="7" spans="1:9" x14ac:dyDescent="0.3">
      <c r="A7" s="1">
        <v>0.67361111111111116</v>
      </c>
      <c r="B7" s="2">
        <v>4</v>
      </c>
      <c r="C7" t="s">
        <v>4</v>
      </c>
      <c r="E7">
        <v>28</v>
      </c>
      <c r="G7" t="s">
        <v>45</v>
      </c>
      <c r="H7">
        <v>1.7</v>
      </c>
      <c r="I7" t="s">
        <v>44</v>
      </c>
    </row>
    <row r="8" spans="1:9" ht="24" x14ac:dyDescent="0.35">
      <c r="A8" s="1">
        <v>0.6743055555555556</v>
      </c>
      <c r="B8" s="2">
        <v>5</v>
      </c>
      <c r="C8" t="s">
        <v>5</v>
      </c>
      <c r="E8">
        <v>17</v>
      </c>
      <c r="G8" s="20" t="s">
        <v>46</v>
      </c>
      <c r="H8">
        <f>H7+H6*TAN(H5)</f>
        <v>9.7872316488718649</v>
      </c>
    </row>
    <row r="9" spans="1:9" x14ac:dyDescent="0.3">
      <c r="A9" s="1">
        <v>0.67569444444444438</v>
      </c>
      <c r="B9" s="2">
        <v>6</v>
      </c>
      <c r="C9" t="s">
        <v>11</v>
      </c>
      <c r="D9" t="s">
        <v>19</v>
      </c>
      <c r="E9">
        <v>71</v>
      </c>
    </row>
    <row r="10" spans="1:9" x14ac:dyDescent="0.3">
      <c r="A10" s="1">
        <v>0.67708333333333337</v>
      </c>
      <c r="B10" s="2">
        <v>7</v>
      </c>
      <c r="C10" t="s">
        <v>12</v>
      </c>
      <c r="D10" t="s">
        <v>7</v>
      </c>
      <c r="E10">
        <v>8</v>
      </c>
    </row>
    <row r="11" spans="1:9" x14ac:dyDescent="0.3">
      <c r="A11" s="1">
        <v>0.67986111111111114</v>
      </c>
      <c r="B11" s="2">
        <v>8</v>
      </c>
      <c r="C11" t="s">
        <v>8</v>
      </c>
      <c r="E11">
        <v>4</v>
      </c>
    </row>
    <row r="12" spans="1:9" x14ac:dyDescent="0.3">
      <c r="A12" s="1">
        <v>0.68194444444444446</v>
      </c>
      <c r="B12" s="2">
        <v>9</v>
      </c>
      <c r="C12" t="s">
        <v>9</v>
      </c>
      <c r="E12">
        <v>6</v>
      </c>
    </row>
    <row r="13" spans="1:9" x14ac:dyDescent="0.3">
      <c r="A13" s="5">
        <v>0.68194444444444446</v>
      </c>
      <c r="B13" s="6">
        <v>10</v>
      </c>
      <c r="C13" s="7" t="s">
        <v>10</v>
      </c>
      <c r="D13" s="7" t="s">
        <v>18</v>
      </c>
      <c r="E13" s="7">
        <v>3</v>
      </c>
      <c r="F13" s="7"/>
    </row>
    <row r="14" spans="1:9" x14ac:dyDescent="0.3">
      <c r="A14" t="s">
        <v>15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メモ</vt:lpstr>
      <vt:lpstr>xy座標系Oct16</vt:lpstr>
      <vt:lpstr>xy座標系Oct23-1</vt:lpstr>
      <vt:lpstr>xy座標系Oct23-2</vt:lpstr>
      <vt:lpstr>樹冠高を求める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motoharu</dc:creator>
  <cp:lastModifiedBy>motoharu</cp:lastModifiedBy>
  <dcterms:created xsi:type="dcterms:W3CDTF">2018-10-09T01:35:55Z</dcterms:created>
  <dcterms:modified xsi:type="dcterms:W3CDTF">2018-10-19T02:44:36Z</dcterms:modified>
</cp:coreProperties>
</file>