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moto/Desktop/潮位計算/"/>
    </mc:Choice>
  </mc:AlternateContent>
  <bookViews>
    <workbookView xWindow="0" yWindow="460" windowWidth="29600" windowHeight="18760" activeTab="4"/>
  </bookViews>
  <sheets>
    <sheet name="観測基準面からの潮位観測値を潮位基準面からの潮位高への換算" sheetId="2" r:id="rId1"/>
    <sheet name="tidal calculation, Apr.3_2019" sheetId="10" r:id="rId2"/>
    <sheet name="tidal calculation, 14h07Apr4" sheetId="11" r:id="rId3"/>
    <sheet name="tidal calculation, 16h36Apr4" sheetId="12" r:id="rId4"/>
    <sheet name="tidal calculation, Apr05_" sheetId="13" r:id="rId5"/>
    <sheet name="tidal calculation, Apr06_" sheetId="14" r:id="rId6"/>
    <sheet name="tidal calculation, Apr07_" sheetId="15" r:id="rId7"/>
    <sheet name="tidal calculation, Apr08_ " sheetId="16" r:id="rId8"/>
    <sheet name="tidal calculation, Apr09_" sheetId="17" r:id="rId9"/>
  </sheets>
  <definedNames>
    <definedName name="ChartRegion" localSheetId="2">'tidal calculation, 14h07Apr4'!$A$31:$M$32</definedName>
    <definedName name="ChartRegion" localSheetId="3">'tidal calculation, 16h36Apr4'!$A$31:$M$32</definedName>
    <definedName name="ChartRegion" localSheetId="1">'tidal calculation, Apr.3_2019'!$A$31:$M$32</definedName>
    <definedName name="ChartRegion" localSheetId="4">'tidal calculation, Apr05_'!$A$31:$M$32</definedName>
    <definedName name="ChartRegion" localSheetId="5">'tidal calculation, Apr06_'!$A$31:$M$32</definedName>
    <definedName name="ChartRegion" localSheetId="6">'tidal calculation, Apr07_'!$A$31:$M$32</definedName>
    <definedName name="ChartRegion" localSheetId="7">'tidal calculation, Apr08_ '!$A$31:$M$32</definedName>
    <definedName name="ChartRegion" localSheetId="8">'tidal calculation, Apr09_'!$A$31:$M$32</definedName>
    <definedName name="ChartRegion">#REF!</definedName>
    <definedName name="_xlnm.Print_Area" localSheetId="2">'tidal calculation, 14h07Apr4'!$A$1:$Z$33</definedName>
    <definedName name="_xlnm.Print_Area" localSheetId="3">'tidal calculation, 16h36Apr4'!$A$1:$Z$33</definedName>
    <definedName name="_xlnm.Print_Area" localSheetId="1">'tidal calculation, Apr.3_2019'!$A$1:$Z$33</definedName>
    <definedName name="_xlnm.Print_Area" localSheetId="4">'tidal calculation, Apr05_'!$A$1:$Z$33</definedName>
    <definedName name="_xlnm.Print_Area" localSheetId="5">'tidal calculation, Apr06_'!$A$1:$Z$33</definedName>
    <definedName name="_xlnm.Print_Area" localSheetId="6">'tidal calculation, Apr07_'!$A$1:$Z$33</definedName>
    <definedName name="_xlnm.Print_Area" localSheetId="7">'tidal calculation, Apr08_ '!$A$1:$Z$33</definedName>
    <definedName name="_xlnm.Print_Area" localSheetId="8">'tidal calculation, Apr09_'!$A$1:$Z$33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G29" i="17" l="1"/>
  <c r="M31" i="17"/>
  <c r="G27" i="17"/>
  <c r="M32" i="17"/>
  <c r="C31" i="17"/>
  <c r="L31" i="17"/>
  <c r="L32" i="17"/>
  <c r="K31" i="17"/>
  <c r="K32" i="17"/>
  <c r="J31" i="17"/>
  <c r="J32" i="17"/>
  <c r="I31" i="17"/>
  <c r="I32" i="17"/>
  <c r="H31" i="17"/>
  <c r="H32" i="17"/>
  <c r="G31" i="17"/>
  <c r="G32" i="17"/>
  <c r="F31" i="17"/>
  <c r="F32" i="17"/>
  <c r="E31" i="17"/>
  <c r="E32" i="17"/>
  <c r="D31" i="17"/>
  <c r="D32" i="17"/>
  <c r="C32" i="17"/>
  <c r="G28" i="17"/>
  <c r="E28" i="17"/>
  <c r="F28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P9" i="17"/>
  <c r="O9" i="17"/>
  <c r="N9" i="17"/>
  <c r="P8" i="17"/>
  <c r="O8" i="17"/>
  <c r="N8" i="17"/>
  <c r="P7" i="17"/>
  <c r="O7" i="17"/>
  <c r="N7" i="17"/>
  <c r="P6" i="17"/>
  <c r="O6" i="17"/>
  <c r="N6" i="17"/>
  <c r="G29" i="16"/>
  <c r="M31" i="16"/>
  <c r="G27" i="16"/>
  <c r="M32" i="16"/>
  <c r="C31" i="16"/>
  <c r="L31" i="16"/>
  <c r="L32" i="16"/>
  <c r="K31" i="16"/>
  <c r="K32" i="16"/>
  <c r="J31" i="16"/>
  <c r="J32" i="16"/>
  <c r="I31" i="16"/>
  <c r="I32" i="16"/>
  <c r="H31" i="16"/>
  <c r="H32" i="16"/>
  <c r="G31" i="16"/>
  <c r="G32" i="16"/>
  <c r="F31" i="16"/>
  <c r="F32" i="16"/>
  <c r="E31" i="16"/>
  <c r="E32" i="16"/>
  <c r="D31" i="16"/>
  <c r="D32" i="16"/>
  <c r="C32" i="16"/>
  <c r="G28" i="16"/>
  <c r="E28" i="16"/>
  <c r="F28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P9" i="16"/>
  <c r="O9" i="16"/>
  <c r="N9" i="16"/>
  <c r="P8" i="16"/>
  <c r="O8" i="16"/>
  <c r="N8" i="16"/>
  <c r="P7" i="16"/>
  <c r="O7" i="16"/>
  <c r="N7" i="16"/>
  <c r="P6" i="16"/>
  <c r="O6" i="16"/>
  <c r="N6" i="16"/>
  <c r="G29" i="15"/>
  <c r="M31" i="15"/>
  <c r="G27" i="15"/>
  <c r="M32" i="15"/>
  <c r="C31" i="15"/>
  <c r="L31" i="15"/>
  <c r="L32" i="15"/>
  <c r="K31" i="15"/>
  <c r="K32" i="15"/>
  <c r="J31" i="15"/>
  <c r="J32" i="15"/>
  <c r="I31" i="15"/>
  <c r="I32" i="15"/>
  <c r="H31" i="15"/>
  <c r="H32" i="15"/>
  <c r="G31" i="15"/>
  <c r="G32" i="15"/>
  <c r="F31" i="15"/>
  <c r="F32" i="15"/>
  <c r="E31" i="15"/>
  <c r="E32" i="15"/>
  <c r="D31" i="15"/>
  <c r="D32" i="15"/>
  <c r="C32" i="15"/>
  <c r="G28" i="15"/>
  <c r="E28" i="15"/>
  <c r="F28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P9" i="15"/>
  <c r="O9" i="15"/>
  <c r="N9" i="15"/>
  <c r="P8" i="15"/>
  <c r="O8" i="15"/>
  <c r="N8" i="15"/>
  <c r="P7" i="15"/>
  <c r="O7" i="15"/>
  <c r="N7" i="15"/>
  <c r="P6" i="15"/>
  <c r="O6" i="15"/>
  <c r="N6" i="15"/>
  <c r="G29" i="14"/>
  <c r="M31" i="14"/>
  <c r="G27" i="14"/>
  <c r="M32" i="14"/>
  <c r="C31" i="14"/>
  <c r="L31" i="14"/>
  <c r="L32" i="14"/>
  <c r="K31" i="14"/>
  <c r="K32" i="14"/>
  <c r="J31" i="14"/>
  <c r="J32" i="14"/>
  <c r="I31" i="14"/>
  <c r="I32" i="14"/>
  <c r="H31" i="14"/>
  <c r="H32" i="14"/>
  <c r="G31" i="14"/>
  <c r="G32" i="14"/>
  <c r="F31" i="14"/>
  <c r="F32" i="14"/>
  <c r="E31" i="14"/>
  <c r="E32" i="14"/>
  <c r="D31" i="14"/>
  <c r="D32" i="14"/>
  <c r="C32" i="14"/>
  <c r="G28" i="14"/>
  <c r="E28" i="14"/>
  <c r="F28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P9" i="14"/>
  <c r="O9" i="14"/>
  <c r="N9" i="14"/>
  <c r="P8" i="14"/>
  <c r="O8" i="14"/>
  <c r="N8" i="14"/>
  <c r="P7" i="14"/>
  <c r="O7" i="14"/>
  <c r="N7" i="14"/>
  <c r="P6" i="14"/>
  <c r="O6" i="14"/>
  <c r="N6" i="14"/>
  <c r="G29" i="13"/>
  <c r="M31" i="13"/>
  <c r="G27" i="13"/>
  <c r="M32" i="13"/>
  <c r="C31" i="13"/>
  <c r="L31" i="13"/>
  <c r="L32" i="13"/>
  <c r="K31" i="13"/>
  <c r="K32" i="13"/>
  <c r="J31" i="13"/>
  <c r="J32" i="13"/>
  <c r="I31" i="13"/>
  <c r="I32" i="13"/>
  <c r="H31" i="13"/>
  <c r="H32" i="13"/>
  <c r="G31" i="13"/>
  <c r="G32" i="13"/>
  <c r="F31" i="13"/>
  <c r="F32" i="13"/>
  <c r="E31" i="13"/>
  <c r="E32" i="13"/>
  <c r="D31" i="13"/>
  <c r="D32" i="13"/>
  <c r="C32" i="13"/>
  <c r="G28" i="13"/>
  <c r="E28" i="13"/>
  <c r="F28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P9" i="13"/>
  <c r="O9" i="13"/>
  <c r="N9" i="13"/>
  <c r="P8" i="13"/>
  <c r="O8" i="13"/>
  <c r="N8" i="13"/>
  <c r="P7" i="13"/>
  <c r="O7" i="13"/>
  <c r="N7" i="13"/>
  <c r="P6" i="13"/>
  <c r="O6" i="13"/>
  <c r="N6" i="13"/>
  <c r="G29" i="12"/>
  <c r="M31" i="12"/>
  <c r="G27" i="12"/>
  <c r="M32" i="12"/>
  <c r="C31" i="12"/>
  <c r="L31" i="12"/>
  <c r="L32" i="12"/>
  <c r="K31" i="12"/>
  <c r="K32" i="12"/>
  <c r="J31" i="12"/>
  <c r="J32" i="12"/>
  <c r="I31" i="12"/>
  <c r="I32" i="12"/>
  <c r="H31" i="12"/>
  <c r="H32" i="12"/>
  <c r="G31" i="12"/>
  <c r="G32" i="12"/>
  <c r="F31" i="12"/>
  <c r="F32" i="12"/>
  <c r="E31" i="12"/>
  <c r="E32" i="12"/>
  <c r="D31" i="12"/>
  <c r="D32" i="12"/>
  <c r="C32" i="12"/>
  <c r="G28" i="12"/>
  <c r="E28" i="12"/>
  <c r="F28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P9" i="12"/>
  <c r="O9" i="12"/>
  <c r="N9" i="12"/>
  <c r="P8" i="12"/>
  <c r="O8" i="12"/>
  <c r="N8" i="12"/>
  <c r="P7" i="12"/>
  <c r="O7" i="12"/>
  <c r="N7" i="12"/>
  <c r="P6" i="12"/>
  <c r="O6" i="12"/>
  <c r="N6" i="12"/>
  <c r="G29" i="11"/>
  <c r="M31" i="11"/>
  <c r="G27" i="11"/>
  <c r="M32" i="11"/>
  <c r="C31" i="11"/>
  <c r="L31" i="11"/>
  <c r="L32" i="11"/>
  <c r="K31" i="11"/>
  <c r="K32" i="11"/>
  <c r="J31" i="11"/>
  <c r="J32" i="11"/>
  <c r="I31" i="11"/>
  <c r="I32" i="11"/>
  <c r="H31" i="11"/>
  <c r="H32" i="11"/>
  <c r="G31" i="11"/>
  <c r="G32" i="11"/>
  <c r="F31" i="11"/>
  <c r="F32" i="11"/>
  <c r="E31" i="11"/>
  <c r="E32" i="11"/>
  <c r="D31" i="11"/>
  <c r="D32" i="11"/>
  <c r="C32" i="11"/>
  <c r="G28" i="11"/>
  <c r="E28" i="11"/>
  <c r="F28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P9" i="11"/>
  <c r="O9" i="11"/>
  <c r="N9" i="11"/>
  <c r="P8" i="11"/>
  <c r="O8" i="11"/>
  <c r="N8" i="11"/>
  <c r="P7" i="11"/>
  <c r="O7" i="11"/>
  <c r="N7" i="11"/>
  <c r="P6" i="11"/>
  <c r="O6" i="11"/>
  <c r="N6" i="11"/>
  <c r="C21" i="10"/>
  <c r="D21" i="10"/>
  <c r="D22" i="10"/>
  <c r="G27" i="10"/>
  <c r="C31" i="10"/>
  <c r="G29" i="10"/>
  <c r="D31" i="10"/>
  <c r="D32" i="10"/>
  <c r="M31" i="10"/>
  <c r="M32" i="10"/>
  <c r="L31" i="10"/>
  <c r="L32" i="10"/>
  <c r="K31" i="10"/>
  <c r="K32" i="10"/>
  <c r="J31" i="10"/>
  <c r="J32" i="10"/>
  <c r="I31" i="10"/>
  <c r="I32" i="10"/>
  <c r="H31" i="10"/>
  <c r="H32" i="10"/>
  <c r="G31" i="10"/>
  <c r="G32" i="10"/>
  <c r="F31" i="10"/>
  <c r="F32" i="10"/>
  <c r="E31" i="10"/>
  <c r="E32" i="10"/>
  <c r="C32" i="10"/>
  <c r="G28" i="10"/>
  <c r="E28" i="10"/>
  <c r="F28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C22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P9" i="10"/>
  <c r="O9" i="10"/>
  <c r="N9" i="10"/>
  <c r="P8" i="10"/>
  <c r="O8" i="10"/>
  <c r="N8" i="10"/>
  <c r="P7" i="10"/>
  <c r="O7" i="10"/>
  <c r="N7" i="10"/>
  <c r="P6" i="10"/>
  <c r="O6" i="10"/>
  <c r="N6" i="10"/>
  <c r="M56" i="2"/>
  <c r="M55" i="2"/>
  <c r="M54" i="2"/>
  <c r="M53" i="2"/>
  <c r="M52" i="2"/>
  <c r="M51" i="2"/>
  <c r="K56" i="2"/>
  <c r="K55" i="2"/>
  <c r="K54" i="2"/>
  <c r="K53" i="2"/>
  <c r="K52" i="2"/>
  <c r="K51" i="2"/>
  <c r="K50" i="2"/>
  <c r="E56" i="2"/>
  <c r="E55" i="2"/>
  <c r="E54" i="2"/>
  <c r="E53" i="2"/>
  <c r="E52" i="2"/>
  <c r="E51" i="2"/>
  <c r="E50" i="2"/>
  <c r="C56" i="2"/>
  <c r="C55" i="2"/>
  <c r="C54" i="2"/>
  <c r="C53" i="2"/>
  <c r="C52" i="2"/>
  <c r="C51" i="2"/>
  <c r="C50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</calcChain>
</file>

<file path=xl/sharedStrings.xml><?xml version="1.0" encoding="utf-8"?>
<sst xmlns="http://schemas.openxmlformats.org/spreadsheetml/2006/main" count="625" uniqueCount="65">
  <si>
    <t>Time</t>
  </si>
  <si>
    <t>Height</t>
  </si>
  <si>
    <t>o'clock</t>
  </si>
  <si>
    <t>minute</t>
  </si>
  <si>
    <t>cm</t>
  </si>
  <si>
    <t>Abv MTL</t>
  </si>
  <si>
    <t>Hour</t>
  </si>
  <si>
    <t>Your Tidal Height = INT((H1+H2)/2+</t>
  </si>
  <si>
    <t>unit</t>
  </si>
  <si>
    <t>((H1-H2)/2)*COS(3.14159*(YourTime -T1)</t>
  </si>
  <si>
    <t>Earlier</t>
  </si>
  <si>
    <t>/(T2-T1))+0.5)</t>
  </si>
  <si>
    <t>YourTime</t>
  </si>
  <si>
    <t>(T1, H1) , (T2, H2) : Time and Height of tidal</t>
  </si>
  <si>
    <t>Later</t>
  </si>
  <si>
    <t>peaks. T1(earlier) &lt;T2 (later),  H1&lt; or &gt;H2.</t>
  </si>
  <si>
    <t>Height cm</t>
  </si>
  <si>
    <t>1. 気象庁から標準港の毎時刻潮位表を得る</t>
    <rPh sb="3" eb="6">
      <t>キショウチョウ</t>
    </rPh>
    <rPh sb="8" eb="11">
      <t>hyoujunnコウ</t>
    </rPh>
    <rPh sb="13" eb="15">
      <t>ジコク</t>
    </rPh>
    <rPh sb="15" eb="18">
      <t>チョウイヒョウ</t>
    </rPh>
    <rPh sb="19" eb="20">
      <t>エル</t>
    </rPh>
    <phoneticPr fontId="2"/>
  </si>
  <si>
    <t xml:space="preserve">気象庁ホーム &gt; 各種データ・資料 &gt; 海洋の健康診断表 &gt; 潮汐・海面水位に関する診断表、データ &gt; 潮位表 &gt; </t>
  </si>
  <si>
    <t>http://www.data.jma.go.jp/gmd/kaiyou/db/tide/suisan/index.php</t>
  </si>
  <si>
    <t>潮高比</t>
  </si>
  <si>
    <t>潮時差 (分)</t>
    <rPh sb="0" eb="1">
      <t>shio</t>
    </rPh>
    <rPh sb="1" eb="2">
      <t>ジカn</t>
    </rPh>
    <rPh sb="2" eb="3">
      <t>サ</t>
    </rPh>
    <rPh sb="5" eb="6">
      <t>フn</t>
    </rPh>
    <phoneticPr fontId="2"/>
  </si>
  <si>
    <t>大潮升 (cm)</t>
    <phoneticPr fontId="2"/>
  </si>
  <si>
    <t>小潮升 (cm)</t>
    <rPh sb="0" eb="1">
      <t>ショウ</t>
    </rPh>
    <phoneticPr fontId="2"/>
  </si>
  <si>
    <t>平均水面 (cm)</t>
    <rPh sb="0" eb="4">
      <t>ヘイキンスイメn</t>
    </rPh>
    <phoneticPr fontId="2"/>
  </si>
  <si>
    <t>このシートの使用法：黄色のセルに所要のデータを入力すると，他の情報は自動計算される。</t>
    <rPh sb="6" eb="9">
      <t>シヨウホウ</t>
    </rPh>
    <rPh sb="10" eb="12">
      <t>キイロ</t>
    </rPh>
    <rPh sb="16" eb="18">
      <t>shoyou</t>
    </rPh>
    <rPh sb="23" eb="25">
      <t>ニュウリョク</t>
    </rPh>
    <rPh sb="29" eb="30">
      <t>タノ</t>
    </rPh>
    <rPh sb="31" eb="33">
      <t>ジョウホウ</t>
    </rPh>
    <rPh sb="34" eb="36">
      <t>ジドウ</t>
    </rPh>
    <rPh sb="36" eb="38">
      <t>ケイサn</t>
    </rPh>
    <phoneticPr fontId="2"/>
  </si>
  <si>
    <t>日</t>
  </si>
  <si>
    <t>時刻</t>
  </si>
  <si>
    <t>観測基準面表示　毎時潮位</t>
    <rPh sb="0" eb="1">
      <t>カンソク</t>
    </rPh>
    <rPh sb="8" eb="12">
      <t>マイジチョウイ</t>
    </rPh>
    <phoneticPr fontId="2"/>
  </si>
  <si>
    <t>観測基準面表示　満潮と干潮と</t>
    <rPh sb="0" eb="1">
      <t>カンソク</t>
    </rPh>
    <rPh sb="8" eb="10">
      <t>マンチョウ</t>
    </rPh>
    <rPh sb="11" eb="13">
      <t>カンチョウト</t>
    </rPh>
    <phoneticPr fontId="2"/>
  </si>
  <si>
    <t>満潮</t>
  </si>
  <si>
    <t>干潮</t>
  </si>
  <si>
    <t>潮位</t>
  </si>
  <si>
    <t>*</t>
  </si>
  <si>
    <t>時刻はコピペの後，セル/書式で，時刻表示にすること。</t>
    <rPh sb="0" eb="2">
      <t>ジコク</t>
    </rPh>
    <rPh sb="7" eb="8">
      <t>ノチ</t>
    </rPh>
    <rPh sb="12" eb="14">
      <t>ショシキ</t>
    </rPh>
    <rPh sb="16" eb="18">
      <t>ジコク</t>
    </rPh>
    <rPh sb="18" eb="20">
      <t>ヒョウジ</t>
    </rPh>
    <phoneticPr fontId="2"/>
  </si>
  <si>
    <t>潮位表基準面表示　毎時潮位</t>
    <rPh sb="0" eb="3">
      <t>チョウイヒョウ</t>
    </rPh>
    <rPh sb="9" eb="13">
      <t>マイジチョウイ</t>
    </rPh>
    <phoneticPr fontId="2"/>
  </si>
  <si>
    <t>潮位表基準面表示　満潮と干潮と</t>
    <rPh sb="0" eb="3">
      <t>チョウイヒョウ</t>
    </rPh>
    <rPh sb="9" eb="11">
      <t>マンチョウ</t>
    </rPh>
    <rPh sb="12" eb="14">
      <t>カンチョウト</t>
    </rPh>
    <phoneticPr fontId="2"/>
  </si>
  <si>
    <t>潮位から105.9cmを一律に差し引いている</t>
    <rPh sb="0" eb="2">
      <t>チョウイ</t>
    </rPh>
    <rPh sb="12" eb="14">
      <t>イチリツニ</t>
    </rPh>
    <rPh sb="15" eb="16">
      <t>サシヒイテイル</t>
    </rPh>
    <phoneticPr fontId="2"/>
  </si>
  <si>
    <t>求めたい時刻</t>
    <rPh sb="0" eb="1">
      <t>モトメタイ</t>
    </rPh>
    <rPh sb="4" eb="6">
      <t>ジコク</t>
    </rPh>
    <phoneticPr fontId="2"/>
  </si>
  <si>
    <t>1st peak</t>
  </si>
  <si>
    <t>2nd peak</t>
  </si>
  <si>
    <t>3rd peak</t>
  </si>
  <si>
    <t>4th peak</t>
  </si>
  <si>
    <t>潮時差 (時)</t>
    <rPh sb="0" eb="1">
      <t>shio</t>
    </rPh>
    <rPh sb="1" eb="2">
      <t>ジカn</t>
    </rPh>
    <rPh sb="2" eb="3">
      <t>サ</t>
    </rPh>
    <rPh sb="5" eb="6">
      <t>トキ</t>
    </rPh>
    <phoneticPr fontId="2"/>
  </si>
  <si>
    <t xml:space="preserve">  　使用した結果からすると，計算で得た結果と毎時刻カーブとの整合性は完全に取れているので，毎時刻カーブは入力ミスなどを検証するのに使用すればいい。</t>
    <rPh sb="3" eb="5">
      <t>シヨウ</t>
    </rPh>
    <rPh sb="7" eb="9">
      <t>ケッカ</t>
    </rPh>
    <rPh sb="15" eb="17">
      <t>ケイサン</t>
    </rPh>
    <rPh sb="18" eb="19">
      <t>エタ</t>
    </rPh>
    <rPh sb="20" eb="22">
      <t>ケッカ</t>
    </rPh>
    <rPh sb="23" eb="26">
      <t>maijikoku</t>
    </rPh>
    <rPh sb="31" eb="34">
      <t>seigousei</t>
    </rPh>
    <rPh sb="35" eb="37">
      <t>カンゼn</t>
    </rPh>
    <rPh sb="38" eb="39">
      <t>トレテイルノデ</t>
    </rPh>
    <rPh sb="46" eb="49">
      <t>マイジコクカーブ</t>
    </rPh>
    <rPh sb="53" eb="55">
      <t>ニュウリョク</t>
    </rPh>
    <rPh sb="60" eb="62">
      <t>ケンショウ</t>
    </rPh>
    <rPh sb="66" eb="68">
      <t>シヨウ</t>
    </rPh>
    <phoneticPr fontId="2"/>
  </si>
  <si>
    <t>標準港干満ピーク</t>
    <rPh sb="0" eb="2">
      <t>ヒョウジュンコウ</t>
    </rPh>
    <rPh sb="2" eb="3">
      <t>ミナト</t>
    </rPh>
    <rPh sb="3" eb="5">
      <t>カンマン</t>
    </rPh>
    <phoneticPr fontId="2"/>
  </si>
  <si>
    <t>和泊港</t>
  </si>
  <si>
    <t>標準港：</t>
    <rPh sb="0" eb="2">
      <t>ヒョウジュンコウ</t>
    </rPh>
    <rPh sb="2" eb="3">
      <t>ミナト</t>
    </rPh>
    <phoneticPr fontId="2"/>
  </si>
  <si>
    <t>奄美港</t>
    <rPh sb="2" eb="3">
      <t>ミナト</t>
    </rPh>
    <phoneticPr fontId="2"/>
  </si>
  <si>
    <t>年月日：</t>
    <rPh sb="0" eb="3">
      <t>ネンガッピ</t>
    </rPh>
    <phoneticPr fontId="2"/>
  </si>
  <si>
    <t>潮高比と潮時差：</t>
    <phoneticPr fontId="2"/>
  </si>
  <si>
    <t>時</t>
    <rPh sb="0" eb="1">
      <t>ジ</t>
    </rPh>
    <phoneticPr fontId="2"/>
  </si>
  <si>
    <t>分</t>
    <rPh sb="0" eb="1">
      <t>フn</t>
    </rPh>
    <phoneticPr fontId="2"/>
  </si>
  <si>
    <t>時刻（時間表示）：</t>
    <rPh sb="0" eb="2">
      <t>ジコク</t>
    </rPh>
    <rPh sb="3" eb="5">
      <t>ジカn</t>
    </rPh>
    <rPh sb="5" eb="7">
      <t>ヒョウジ</t>
    </rPh>
    <phoneticPr fontId="2"/>
  </si>
  <si>
    <t>潮位表基準面上高度（cm）：</t>
    <rPh sb="0" eb="3">
      <t>チョウイヒョウ</t>
    </rPh>
    <rPh sb="3" eb="6">
      <t>キジュンメn</t>
    </rPh>
    <rPh sb="6" eb="7">
      <t>ウエ</t>
    </rPh>
    <rPh sb="7" eb="9">
      <t>コウド</t>
    </rPh>
    <phoneticPr fontId="2"/>
  </si>
  <si>
    <t>最寄り港干満ピーク</t>
    <rPh sb="0" eb="2">
      <t>モヨリ</t>
    </rPh>
    <rPh sb="3" eb="4">
      <t>ミナト</t>
    </rPh>
    <rPh sb="4" eb="6">
      <t>カンマn</t>
    </rPh>
    <phoneticPr fontId="2"/>
  </si>
  <si>
    <t>最寄り港：</t>
    <rPh sb="0" eb="2">
      <t>モヨリ</t>
    </rPh>
    <rPh sb="3" eb="4">
      <t>キンセツコウ</t>
    </rPh>
    <phoneticPr fontId="2"/>
  </si>
  <si>
    <t>標準港の毎時刻潮位表から最寄り港での任意の潮位を求める</t>
    <rPh sb="0" eb="2">
      <t>ヒョウジュンコウ</t>
    </rPh>
    <rPh sb="2" eb="3">
      <t>ミナト</t>
    </rPh>
    <rPh sb="4" eb="5">
      <t>マイジコク</t>
    </rPh>
    <rPh sb="5" eb="7">
      <t>ジコク</t>
    </rPh>
    <rPh sb="7" eb="10">
      <t>チョウイヒョウカラ</t>
    </rPh>
    <rPh sb="12" eb="14">
      <t>モヨリコウ</t>
    </rPh>
    <rPh sb="18" eb="20">
      <t>ニンイ</t>
    </rPh>
    <rPh sb="21" eb="23">
      <t>チョウイ</t>
    </rPh>
    <rPh sb="24" eb="25">
      <t>モトメル</t>
    </rPh>
    <phoneticPr fontId="2"/>
  </si>
  <si>
    <t>2. パラメータと観測データの入力　（例: 標準港は奄美港，近接港は和泊港）</t>
    <rPh sb="9" eb="11">
      <t>カンソク</t>
    </rPh>
    <rPh sb="15" eb="17">
      <t>ニュウリョク</t>
    </rPh>
    <rPh sb="19" eb="20">
      <t>レイニ</t>
    </rPh>
    <rPh sb="22" eb="25">
      <t>ヒョウジュンコウ</t>
    </rPh>
    <rPh sb="26" eb="28">
      <t>アマミ</t>
    </rPh>
    <rPh sb="28" eb="29">
      <t>ミナト</t>
    </rPh>
    <rPh sb="32" eb="33">
      <t>ミナト</t>
    </rPh>
    <phoneticPr fontId="2"/>
  </si>
  <si>
    <t>標準港の潮位表基準面上高度（cm）：</t>
    <rPh sb="2" eb="3">
      <t>ミナト</t>
    </rPh>
    <rPh sb="4" eb="7">
      <t>チョウイヒョウ</t>
    </rPh>
    <rPh sb="7" eb="10">
      <t>キジュンメn</t>
    </rPh>
    <rPh sb="10" eb="11">
      <t>ウエ</t>
    </rPh>
    <rPh sb="11" eb="13">
      <t>コウド</t>
    </rPh>
    <phoneticPr fontId="2"/>
  </si>
  <si>
    <t>field 潮位所用時刻</t>
    <rPh sb="6" eb="8">
      <t>チョウイ</t>
    </rPh>
    <rPh sb="8" eb="10">
      <t>ショヨウ</t>
    </rPh>
    <rPh sb="10" eb="12">
      <t>ジコク</t>
    </rPh>
    <phoneticPr fontId="6"/>
  </si>
  <si>
    <t>4. 最寄り港での所用時刻対応の潮位計算（最寄り港の近接満干ピークを入力）</t>
    <rPh sb="3" eb="5">
      <t>モヨリ</t>
    </rPh>
    <rPh sb="6" eb="7">
      <t>ミナト</t>
    </rPh>
    <rPh sb="9" eb="11">
      <t>ショヨウ</t>
    </rPh>
    <rPh sb="11" eb="13">
      <t>ジコク</t>
    </rPh>
    <rPh sb="13" eb="15">
      <t>タイオウ</t>
    </rPh>
    <rPh sb="16" eb="18">
      <t>チョウイ</t>
    </rPh>
    <rPh sb="18" eb="20">
      <t>ケイサn</t>
    </rPh>
    <rPh sb="21" eb="23">
      <t>モヨリコウ</t>
    </rPh>
    <rPh sb="26" eb="28">
      <t>キンセツ</t>
    </rPh>
    <rPh sb="28" eb="30">
      <t>マンカn</t>
    </rPh>
    <rPh sb="34" eb="36">
      <t>ニュウリョク</t>
    </rPh>
    <phoneticPr fontId="2"/>
  </si>
  <si>
    <t>標準港の毎時刻潮位（右上の小さい点グラフ）</t>
    <rPh sb="0" eb="2">
      <t>ヒョウジュン</t>
    </rPh>
    <rPh sb="2" eb="3">
      <t>ミナト</t>
    </rPh>
    <rPh sb="4" eb="7">
      <t>マイジコク</t>
    </rPh>
    <rPh sb="7" eb="9">
      <t>チョウイ</t>
    </rPh>
    <rPh sb="10" eb="12">
      <t>ミギウエ</t>
    </rPh>
    <rPh sb="13" eb="14">
      <t>チイサイ</t>
    </rPh>
    <rPh sb="16" eb="17">
      <t>テン</t>
    </rPh>
    <phoneticPr fontId="2"/>
  </si>
  <si>
    <t>3. 近接港の毎時刻潮位（右上の大きい曲線グラフ）</t>
    <rPh sb="3" eb="5">
      <t>キンセツ</t>
    </rPh>
    <rPh sb="5" eb="6">
      <t>コウ</t>
    </rPh>
    <rPh sb="7" eb="8">
      <t>マイジ</t>
    </rPh>
    <rPh sb="8" eb="10">
      <t>ジコク</t>
    </rPh>
    <rPh sb="10" eb="12">
      <t>チョウイ</t>
    </rPh>
    <rPh sb="13" eb="15">
      <t>ミギウエ</t>
    </rPh>
    <rPh sb="16" eb="17">
      <t>オオキイ</t>
    </rPh>
    <rPh sb="19" eb="21">
      <t>キョクセn</t>
    </rPh>
    <phoneticPr fontId="2"/>
  </si>
  <si>
    <t xml:space="preserve">Hour-Unit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</si>
</sst>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0"/>
    <numFmt numFmtId="177" formatCode="000"/>
    <numFmt numFmtId="178" formatCode="00.00"/>
    <numFmt numFmtId="179" formatCode="0_);[Red]\(0\)"/>
    <numFmt numFmtId="180" formatCode="0.00_ "/>
    <numFmt numFmtId="181" formatCode="0_ "/>
    <numFmt numFmtId="182" formatCode="0_ ;[Red]\-0\ "/>
    <numFmt numFmtId="183" formatCode="h:mm;@"/>
    <numFmt numFmtId="184" formatCode="0.0_ ;[Red]\-0.0\ "/>
    <numFmt numFmtId="185" formatCode="0.00_ ;[Red]\-0.00\ "/>
  </numFmts>
  <fonts count="16" x14ac:knownFonts="1">
    <font>
      <sz val="12"/>
      <name val="Osaka"/>
      <charset val="128"/>
    </font>
    <font>
      <b/>
      <sz val="12"/>
      <name val="Osaka"/>
      <charset val="128"/>
    </font>
    <font>
      <sz val="6"/>
      <name val="Osaka"/>
      <family val="3"/>
      <charset val="128"/>
    </font>
    <font>
      <sz val="10"/>
      <name val="Osaka"/>
      <family val="3"/>
      <charset val="128"/>
    </font>
    <font>
      <b/>
      <sz val="10"/>
      <name val="Osaka"/>
      <family val="3"/>
      <charset val="128"/>
    </font>
    <font>
      <b/>
      <sz val="9"/>
      <name val="Osaka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Osaka"/>
      <family val="3"/>
      <charset val="128"/>
    </font>
    <font>
      <sz val="12"/>
      <color rgb="FFFF0000"/>
      <name val="Osaka"/>
      <family val="3"/>
      <charset val="128"/>
    </font>
    <font>
      <b/>
      <sz val="14"/>
      <color rgb="FF333333"/>
      <name val="-webkit-standard"/>
    </font>
    <font>
      <sz val="14"/>
      <color rgb="FF333333"/>
      <name val="-webkit-standard"/>
    </font>
    <font>
      <sz val="14"/>
      <color rgb="FFFF0000"/>
      <name val="-webkit-standard"/>
    </font>
    <font>
      <sz val="12"/>
      <color rgb="FF00B050"/>
      <name val="Osaka"/>
      <family val="3"/>
      <charset val="128"/>
    </font>
    <font>
      <b/>
      <sz val="12"/>
      <color rgb="FF000000"/>
      <name val="Osaka"/>
      <family val="3"/>
      <charset val="128"/>
    </font>
    <font>
      <sz val="12"/>
      <color rgb="FF000000"/>
      <name val="Osaka"/>
      <family val="3"/>
      <charset val="128"/>
    </font>
    <font>
      <sz val="14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178" fontId="0" fillId="0" borderId="0"/>
  </cellStyleXfs>
  <cellXfs count="77">
    <xf numFmtId="178" fontId="0" fillId="0" borderId="0" xfId="0"/>
    <xf numFmtId="178" fontId="3" fillId="0" borderId="0" xfId="0" applyFont="1" applyBorder="1"/>
    <xf numFmtId="178" fontId="4" fillId="0" borderId="0" xfId="0" applyFont="1" applyBorder="1"/>
    <xf numFmtId="178" fontId="4" fillId="0" borderId="0" xfId="0" applyFont="1" applyBorder="1" applyAlignment="1">
      <alignment horizontal="centerContinuous"/>
    </xf>
    <xf numFmtId="178" fontId="4" fillId="0" borderId="0" xfId="0" applyFont="1" applyBorder="1" applyAlignment="1">
      <alignment horizontal="center"/>
    </xf>
    <xf numFmtId="178" fontId="4" fillId="0" borderId="0" xfId="0" applyFont="1"/>
    <xf numFmtId="178" fontId="4" fillId="0" borderId="0" xfId="0" applyFont="1" applyAlignment="1">
      <alignment horizontal="center"/>
    </xf>
    <xf numFmtId="178" fontId="5" fillId="0" borderId="0" xfId="0" applyFont="1" applyAlignment="1">
      <alignment horizontal="right"/>
    </xf>
    <xf numFmtId="178" fontId="5" fillId="0" borderId="1" xfId="0" applyFont="1" applyBorder="1"/>
    <xf numFmtId="178" fontId="5" fillId="0" borderId="4" xfId="0" applyFont="1" applyBorder="1"/>
    <xf numFmtId="178" fontId="5" fillId="0" borderId="5" xfId="0" applyFont="1" applyBorder="1"/>
    <xf numFmtId="178" fontId="4" fillId="0" borderId="0" xfId="0" applyFont="1" applyAlignment="1">
      <alignment horizontal="right"/>
    </xf>
    <xf numFmtId="178" fontId="4" fillId="0" borderId="6" xfId="0" applyFont="1" applyBorder="1"/>
    <xf numFmtId="178" fontId="4" fillId="0" borderId="7" xfId="0" applyFont="1" applyBorder="1"/>
    <xf numFmtId="178" fontId="4" fillId="0" borderId="8" xfId="0" applyFont="1" applyBorder="1"/>
    <xf numFmtId="177" fontId="1" fillId="0" borderId="9" xfId="0" applyNumberFormat="1" applyFont="1" applyBorder="1"/>
    <xf numFmtId="177" fontId="1" fillId="0" borderId="10" xfId="0" applyNumberFormat="1" applyFont="1" applyBorder="1"/>
    <xf numFmtId="176" fontId="3" fillId="2" borderId="11" xfId="0" applyNumberFormat="1" applyFont="1" applyFill="1" applyBorder="1"/>
    <xf numFmtId="179" fontId="0" fillId="0" borderId="0" xfId="0" applyNumberFormat="1" applyFont="1"/>
    <xf numFmtId="180" fontId="3" fillId="0" borderId="0" xfId="0" applyNumberFormat="1" applyFont="1" applyBorder="1"/>
    <xf numFmtId="178" fontId="7" fillId="0" borderId="0" xfId="0" applyFont="1" applyBorder="1"/>
    <xf numFmtId="178" fontId="8" fillId="0" borderId="0" xfId="0" applyFont="1"/>
    <xf numFmtId="178" fontId="0" fillId="0" borderId="0" xfId="0" applyFont="1"/>
    <xf numFmtId="178" fontId="3" fillId="3" borderId="0" xfId="0" applyFont="1" applyFill="1" applyBorder="1"/>
    <xf numFmtId="178" fontId="3" fillId="3" borderId="12" xfId="0" applyFont="1" applyFill="1" applyBorder="1"/>
    <xf numFmtId="178" fontId="9" fillId="0" borderId="0" xfId="0" applyFont="1"/>
    <xf numFmtId="178" fontId="10" fillId="0" borderId="0" xfId="0" applyFont="1"/>
    <xf numFmtId="181" fontId="10" fillId="0" borderId="0" xfId="0" applyNumberFormat="1" applyFont="1"/>
    <xf numFmtId="182" fontId="9" fillId="0" borderId="0" xfId="0" applyNumberFormat="1" applyFont="1"/>
    <xf numFmtId="182" fontId="10" fillId="0" borderId="0" xfId="0" applyNumberFormat="1" applyFont="1"/>
    <xf numFmtId="183" fontId="10" fillId="0" borderId="0" xfId="0" applyNumberFormat="1" applyFont="1"/>
    <xf numFmtId="178" fontId="0" fillId="0" borderId="13" xfId="0" applyBorder="1"/>
    <xf numFmtId="184" fontId="0" fillId="0" borderId="0" xfId="0" applyNumberFormat="1"/>
    <xf numFmtId="185" fontId="0" fillId="0" borderId="0" xfId="0" applyNumberFormat="1"/>
    <xf numFmtId="182" fontId="0" fillId="0" borderId="0" xfId="0" applyNumberFormat="1"/>
    <xf numFmtId="183" fontId="11" fillId="0" borderId="0" xfId="0" applyNumberFormat="1" applyFont="1"/>
    <xf numFmtId="182" fontId="8" fillId="0" borderId="0" xfId="0" applyNumberFormat="1" applyFont="1"/>
    <xf numFmtId="185" fontId="8" fillId="0" borderId="0" xfId="0" applyNumberFormat="1" applyFont="1"/>
    <xf numFmtId="184" fontId="8" fillId="0" borderId="0" xfId="0" applyNumberFormat="1" applyFont="1"/>
    <xf numFmtId="184" fontId="12" fillId="0" borderId="0" xfId="0" applyNumberFormat="1" applyFont="1"/>
    <xf numFmtId="182" fontId="12" fillId="0" borderId="0" xfId="0" applyNumberFormat="1" applyFont="1"/>
    <xf numFmtId="184" fontId="3" fillId="2" borderId="11" xfId="0" applyNumberFormat="1" applyFont="1" applyFill="1" applyBorder="1"/>
    <xf numFmtId="184" fontId="1" fillId="0" borderId="2" xfId="0" applyNumberFormat="1" applyFont="1" applyBorder="1"/>
    <xf numFmtId="184" fontId="1" fillId="0" borderId="3" xfId="0" applyNumberFormat="1" applyFont="1" applyBorder="1"/>
    <xf numFmtId="184" fontId="3" fillId="0" borderId="0" xfId="0" applyNumberFormat="1" applyFont="1" applyBorder="1"/>
    <xf numFmtId="178" fontId="5" fillId="0" borderId="0" xfId="0" applyFont="1" applyBorder="1" applyAlignment="1">
      <alignment horizontal="right"/>
    </xf>
    <xf numFmtId="176" fontId="1" fillId="0" borderId="6" xfId="0" applyNumberFormat="1" applyFont="1" applyBorder="1"/>
    <xf numFmtId="176" fontId="1" fillId="0" borderId="7" xfId="0" applyNumberFormat="1" applyFont="1" applyBorder="1"/>
    <xf numFmtId="176" fontId="1" fillId="0" borderId="15" xfId="0" applyNumberFormat="1" applyFont="1" applyBorder="1"/>
    <xf numFmtId="176" fontId="1" fillId="0" borderId="0" xfId="0" applyNumberFormat="1" applyFont="1" applyBorder="1"/>
    <xf numFmtId="178" fontId="3" fillId="3" borderId="11" xfId="0" applyFont="1" applyFill="1" applyBorder="1"/>
    <xf numFmtId="181" fontId="3" fillId="3" borderId="11" xfId="0" applyNumberFormat="1" applyFont="1" applyFill="1" applyBorder="1"/>
    <xf numFmtId="178" fontId="15" fillId="0" borderId="0" xfId="0" applyFont="1" applyBorder="1"/>
    <xf numFmtId="178" fontId="3" fillId="0" borderId="0" xfId="0" applyFont="1" applyFill="1" applyBorder="1" applyAlignment="1">
      <alignment horizontal="left"/>
    </xf>
    <xf numFmtId="178" fontId="4" fillId="0" borderId="17" xfId="0" applyFont="1" applyBorder="1" applyAlignment="1">
      <alignment horizontal="center"/>
    </xf>
    <xf numFmtId="178" fontId="5" fillId="0" borderId="16" xfId="0" applyFont="1" applyBorder="1" applyAlignment="1">
      <alignment horizontal="right"/>
    </xf>
    <xf numFmtId="178" fontId="5" fillId="0" borderId="19" xfId="0" applyFont="1" applyBorder="1" applyAlignment="1">
      <alignment horizontal="right"/>
    </xf>
    <xf numFmtId="176" fontId="1" fillId="0" borderId="20" xfId="0" applyNumberFormat="1" applyFont="1" applyBorder="1"/>
    <xf numFmtId="176" fontId="1" fillId="0" borderId="13" xfId="0" applyNumberFormat="1" applyFont="1" applyBorder="1"/>
    <xf numFmtId="178" fontId="3" fillId="0" borderId="0" xfId="0" applyFont="1" applyFill="1" applyBorder="1"/>
    <xf numFmtId="178" fontId="3" fillId="0" borderId="10" xfId="0" applyFont="1" applyBorder="1"/>
    <xf numFmtId="178" fontId="3" fillId="0" borderId="22" xfId="0" applyFont="1" applyBorder="1"/>
    <xf numFmtId="178" fontId="3" fillId="0" borderId="21" xfId="0" applyFont="1" applyBorder="1"/>
    <xf numFmtId="178" fontId="3" fillId="0" borderId="13" xfId="0" applyFont="1" applyBorder="1" applyAlignment="1"/>
    <xf numFmtId="181" fontId="3" fillId="3" borderId="23" xfId="0" applyNumberFormat="1" applyFont="1" applyFill="1" applyBorder="1"/>
    <xf numFmtId="178" fontId="3" fillId="0" borderId="0" xfId="0" applyFont="1" applyFill="1"/>
    <xf numFmtId="178" fontId="3" fillId="0" borderId="0" xfId="0" applyFont="1" applyBorder="1" applyAlignment="1">
      <alignment horizontal="center"/>
    </xf>
    <xf numFmtId="178" fontId="3" fillId="0" borderId="17" xfId="0" applyFont="1" applyBorder="1" applyAlignment="1">
      <alignment horizontal="center"/>
    </xf>
    <xf numFmtId="179" fontId="3" fillId="3" borderId="11" xfId="0" applyNumberFormat="1" applyFont="1" applyFill="1" applyBorder="1"/>
    <xf numFmtId="181" fontId="3" fillId="3" borderId="12" xfId="0" applyNumberFormat="1" applyFont="1" applyFill="1" applyBorder="1"/>
    <xf numFmtId="180" fontId="3" fillId="3" borderId="24" xfId="0" applyNumberFormat="1" applyFont="1" applyFill="1" applyBorder="1"/>
    <xf numFmtId="181" fontId="3" fillId="3" borderId="24" xfId="0" applyNumberFormat="1" applyFont="1" applyFill="1" applyBorder="1"/>
    <xf numFmtId="178" fontId="4" fillId="0" borderId="0" xfId="0" applyFont="1" applyBorder="1" applyAlignment="1">
      <alignment horizontal="right"/>
    </xf>
    <xf numFmtId="184" fontId="3" fillId="2" borderId="12" xfId="0" applyNumberFormat="1" applyFont="1" applyFill="1" applyBorder="1"/>
    <xf numFmtId="184" fontId="1" fillId="0" borderId="18" xfId="0" applyNumberFormat="1" applyFont="1" applyBorder="1"/>
    <xf numFmtId="184" fontId="1" fillId="0" borderId="17" xfId="0" applyNumberFormat="1" applyFont="1" applyBorder="1"/>
    <xf numFmtId="184" fontId="1" fillId="0" borderId="14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Apr.3_2019'!$A$32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Apr.3_2019'!$C$31:$M$31</c:f>
              <c:numCache>
                <c:formatCode>00.00</c:formatCode>
                <c:ptCount val="11"/>
                <c:pt idx="0">
                  <c:v>11.53333333333333</c:v>
                </c:pt>
                <c:pt idx="1">
                  <c:v>12.12833333333333</c:v>
                </c:pt>
                <c:pt idx="2">
                  <c:v>12.72333333333333</c:v>
                </c:pt>
                <c:pt idx="3">
                  <c:v>13.31833333333333</c:v>
                </c:pt>
                <c:pt idx="4">
                  <c:v>13.91333333333333</c:v>
                </c:pt>
                <c:pt idx="5">
                  <c:v>14.50833333333333</c:v>
                </c:pt>
                <c:pt idx="6">
                  <c:v>15.10333333333333</c:v>
                </c:pt>
                <c:pt idx="7">
                  <c:v>15.69833333333333</c:v>
                </c:pt>
                <c:pt idx="8">
                  <c:v>16.29333333333333</c:v>
                </c:pt>
                <c:pt idx="9">
                  <c:v>16.88833333333334</c:v>
                </c:pt>
                <c:pt idx="10">
                  <c:v>17.48333333333333</c:v>
                </c:pt>
              </c:numCache>
            </c:numRef>
          </c:xVal>
          <c:yVal>
            <c:numRef>
              <c:f>'tidal calculation, Apr.3_2019'!$C$32:$M$32</c:f>
              <c:numCache>
                <c:formatCode>000</c:formatCode>
                <c:ptCount val="11"/>
                <c:pt idx="0">
                  <c:v>53.0</c:v>
                </c:pt>
                <c:pt idx="1">
                  <c:v>56.0</c:v>
                </c:pt>
                <c:pt idx="2">
                  <c:v>63.0</c:v>
                </c:pt>
                <c:pt idx="3">
                  <c:v>75.0</c:v>
                </c:pt>
                <c:pt idx="4">
                  <c:v>90.0</c:v>
                </c:pt>
                <c:pt idx="5">
                  <c:v>106.0</c:v>
                </c:pt>
                <c:pt idx="6">
                  <c:v>122.0</c:v>
                </c:pt>
                <c:pt idx="7">
                  <c:v>137.0</c:v>
                </c:pt>
                <c:pt idx="8">
                  <c:v>149.0</c:v>
                </c:pt>
                <c:pt idx="9">
                  <c:v>156.0</c:v>
                </c:pt>
                <c:pt idx="10">
                  <c:v>159.0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496528"/>
        <c:axId val="1827500688"/>
      </c:scatterChart>
      <c:valAx>
        <c:axId val="1827496528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827500688"/>
        <c:crosses val="autoZero"/>
        <c:crossBetween val="midCat"/>
        <c:majorUnit val="1.0"/>
      </c:valAx>
      <c:valAx>
        <c:axId val="1827500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8274965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Apr05_'!$A$32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Apr05_'!$C$31:$M$31</c:f>
              <c:numCache>
                <c:formatCode>00.00</c:formatCode>
                <c:ptCount val="11"/>
                <c:pt idx="0">
                  <c:v>18.6</c:v>
                </c:pt>
                <c:pt idx="1">
                  <c:v>19.20833333333334</c:v>
                </c:pt>
                <c:pt idx="2">
                  <c:v>19.81666666666667</c:v>
                </c:pt>
                <c:pt idx="3">
                  <c:v>20.425</c:v>
                </c:pt>
                <c:pt idx="4">
                  <c:v>21.03333333333333</c:v>
                </c:pt>
                <c:pt idx="5">
                  <c:v>21.64166666666667</c:v>
                </c:pt>
                <c:pt idx="6">
                  <c:v>22.25</c:v>
                </c:pt>
                <c:pt idx="7">
                  <c:v>22.85833333333333</c:v>
                </c:pt>
                <c:pt idx="8">
                  <c:v>23.46666666666667</c:v>
                </c:pt>
                <c:pt idx="9">
                  <c:v>24.075</c:v>
                </c:pt>
                <c:pt idx="10">
                  <c:v>24.68333333333333</c:v>
                </c:pt>
              </c:numCache>
            </c:numRef>
          </c:xVal>
          <c:yVal>
            <c:numRef>
              <c:f>'tidal calculation, Apr05_'!$C$32:$M$32</c:f>
              <c:numCache>
                <c:formatCode>000</c:formatCode>
                <c:ptCount val="11"/>
                <c:pt idx="0">
                  <c:v>177.687</c:v>
                </c:pt>
                <c:pt idx="1">
                  <c:v>174.0</c:v>
                </c:pt>
                <c:pt idx="2">
                  <c:v>165.0</c:v>
                </c:pt>
                <c:pt idx="3">
                  <c:v>150.0</c:v>
                </c:pt>
                <c:pt idx="4">
                  <c:v>131.0</c:v>
                </c:pt>
                <c:pt idx="5">
                  <c:v>111.0</c:v>
                </c:pt>
                <c:pt idx="6">
                  <c:v>90.0</c:v>
                </c:pt>
                <c:pt idx="7">
                  <c:v>71.0</c:v>
                </c:pt>
                <c:pt idx="8">
                  <c:v>57.0</c:v>
                </c:pt>
                <c:pt idx="9">
                  <c:v>47.0</c:v>
                </c:pt>
                <c:pt idx="10">
                  <c:v>44.0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381264"/>
        <c:axId val="1395385328"/>
      </c:scatterChart>
      <c:valAx>
        <c:axId val="1395381264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395385328"/>
        <c:crosses val="autoZero"/>
        <c:crossBetween val="midCat"/>
        <c:majorUnit val="1.0"/>
      </c:valAx>
      <c:valAx>
        <c:axId val="1395385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39538126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Apr05_'!$C$17:$Z$17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Apr05_'!$C$18:$Z$18</c:f>
              <c:numCache>
                <c:formatCode>00.00</c:formatCode>
                <c:ptCount val="24"/>
                <c:pt idx="0">
                  <c:v>42.1</c:v>
                </c:pt>
                <c:pt idx="1">
                  <c:v>42.1</c:v>
                </c:pt>
                <c:pt idx="2">
                  <c:v>61.1</c:v>
                </c:pt>
                <c:pt idx="3">
                  <c:v>94.1</c:v>
                </c:pt>
                <c:pt idx="4">
                  <c:v>134.1</c:v>
                </c:pt>
                <c:pt idx="5">
                  <c:v>170.1</c:v>
                </c:pt>
                <c:pt idx="6">
                  <c:v>193.1</c:v>
                </c:pt>
                <c:pt idx="7">
                  <c:v>198.1</c:v>
                </c:pt>
                <c:pt idx="8">
                  <c:v>184.1</c:v>
                </c:pt>
                <c:pt idx="9">
                  <c:v>154.1</c:v>
                </c:pt>
                <c:pt idx="10">
                  <c:v>115.1</c:v>
                </c:pt>
                <c:pt idx="11">
                  <c:v>79.1</c:v>
                </c:pt>
                <c:pt idx="12">
                  <c:v>54.1</c:v>
                </c:pt>
                <c:pt idx="13">
                  <c:v>48.1</c:v>
                </c:pt>
                <c:pt idx="14">
                  <c:v>61.1</c:v>
                </c:pt>
                <c:pt idx="15">
                  <c:v>90.1</c:v>
                </c:pt>
                <c:pt idx="16">
                  <c:v>128.1</c:v>
                </c:pt>
                <c:pt idx="17">
                  <c:v>165.1</c:v>
                </c:pt>
                <c:pt idx="18">
                  <c:v>191.1</c:v>
                </c:pt>
                <c:pt idx="19">
                  <c:v>199.1</c:v>
                </c:pt>
                <c:pt idx="20">
                  <c:v>188.1</c:v>
                </c:pt>
                <c:pt idx="21">
                  <c:v>159.1</c:v>
                </c:pt>
                <c:pt idx="22">
                  <c:v>120.1</c:v>
                </c:pt>
                <c:pt idx="23">
                  <c:v>82.1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483824"/>
        <c:axId val="1406488128"/>
      </c:scatterChart>
      <c:valAx>
        <c:axId val="1406483824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06488128"/>
        <c:crosses val="autoZero"/>
        <c:crossBetween val="midCat"/>
        <c:majorUnit val="1.0"/>
      </c:valAx>
      <c:valAx>
        <c:axId val="14064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6483824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Apr05_'!$C$21:$Z$21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Apr05_'!$C$22:$Z$22</c:f>
              <c:numCache>
                <c:formatCode>00.00</c:formatCode>
                <c:ptCount val="24"/>
                <c:pt idx="0">
                  <c:v>41.097</c:v>
                </c:pt>
                <c:pt idx="1">
                  <c:v>41.097</c:v>
                </c:pt>
                <c:pt idx="2">
                  <c:v>57.627</c:v>
                </c:pt>
                <c:pt idx="3">
                  <c:v>86.33699999999998</c:v>
                </c:pt>
                <c:pt idx="4">
                  <c:v>121.137</c:v>
                </c:pt>
                <c:pt idx="5">
                  <c:v>152.457</c:v>
                </c:pt>
                <c:pt idx="6">
                  <c:v>172.467</c:v>
                </c:pt>
                <c:pt idx="7">
                  <c:v>176.817</c:v>
                </c:pt>
                <c:pt idx="8">
                  <c:v>164.637</c:v>
                </c:pt>
                <c:pt idx="9">
                  <c:v>138.537</c:v>
                </c:pt>
                <c:pt idx="10">
                  <c:v>104.607</c:v>
                </c:pt>
                <c:pt idx="11">
                  <c:v>73.287</c:v>
                </c:pt>
                <c:pt idx="12">
                  <c:v>51.537</c:v>
                </c:pt>
                <c:pt idx="13">
                  <c:v>46.317</c:v>
                </c:pt>
                <c:pt idx="14">
                  <c:v>57.627</c:v>
                </c:pt>
                <c:pt idx="15">
                  <c:v>82.857</c:v>
                </c:pt>
                <c:pt idx="16">
                  <c:v>115.917</c:v>
                </c:pt>
                <c:pt idx="17">
                  <c:v>148.107</c:v>
                </c:pt>
                <c:pt idx="18">
                  <c:v>170.727</c:v>
                </c:pt>
                <c:pt idx="19">
                  <c:v>177.687</c:v>
                </c:pt>
                <c:pt idx="20">
                  <c:v>168.117</c:v>
                </c:pt>
                <c:pt idx="21">
                  <c:v>142.887</c:v>
                </c:pt>
                <c:pt idx="22">
                  <c:v>108.957</c:v>
                </c:pt>
                <c:pt idx="23">
                  <c:v>75.897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694096"/>
        <c:axId val="1406698336"/>
      </c:scatterChart>
      <c:valAx>
        <c:axId val="1406694096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06698336"/>
        <c:crosses val="autoZero"/>
        <c:crossBetween val="midCat"/>
        <c:majorUnit val="1.0"/>
      </c:valAx>
      <c:valAx>
        <c:axId val="140669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6694096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Apr06_'!$A$32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Apr06_'!$C$31:$M$31</c:f>
              <c:numCache>
                <c:formatCode>00.00</c:formatCode>
                <c:ptCount val="11"/>
                <c:pt idx="0">
                  <c:v>13.31666666666667</c:v>
                </c:pt>
                <c:pt idx="1">
                  <c:v>13.905</c:v>
                </c:pt>
                <c:pt idx="2">
                  <c:v>14.49333333333333</c:v>
                </c:pt>
                <c:pt idx="3">
                  <c:v>15.08166666666667</c:v>
                </c:pt>
                <c:pt idx="4">
                  <c:v>15.67</c:v>
                </c:pt>
                <c:pt idx="5">
                  <c:v>16.25833333333333</c:v>
                </c:pt>
                <c:pt idx="6">
                  <c:v>16.84666666666667</c:v>
                </c:pt>
                <c:pt idx="7">
                  <c:v>17.435</c:v>
                </c:pt>
                <c:pt idx="8">
                  <c:v>18.02333333333333</c:v>
                </c:pt>
                <c:pt idx="9">
                  <c:v>18.61166666666667</c:v>
                </c:pt>
                <c:pt idx="10">
                  <c:v>19.2</c:v>
                </c:pt>
              </c:numCache>
            </c:numRef>
          </c:xVal>
          <c:yVal>
            <c:numRef>
              <c:f>'tidal calculation, Apr06_'!$C$32:$M$32</c:f>
              <c:numCache>
                <c:formatCode>000</c:formatCode>
                <c:ptCount val="11"/>
                <c:pt idx="0">
                  <c:v>34.137</c:v>
                </c:pt>
                <c:pt idx="1">
                  <c:v>38.0</c:v>
                </c:pt>
                <c:pt idx="2">
                  <c:v>48.0</c:v>
                </c:pt>
                <c:pt idx="3">
                  <c:v>64.0</c:v>
                </c:pt>
                <c:pt idx="4">
                  <c:v>84.0</c:v>
                </c:pt>
                <c:pt idx="5">
                  <c:v>106.0</c:v>
                </c:pt>
                <c:pt idx="6">
                  <c:v>129.0</c:v>
                </c:pt>
                <c:pt idx="7">
                  <c:v>149.0</c:v>
                </c:pt>
                <c:pt idx="8">
                  <c:v>165.0</c:v>
                </c:pt>
                <c:pt idx="9">
                  <c:v>175.0</c:v>
                </c:pt>
                <c:pt idx="10">
                  <c:v>179.0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823648"/>
        <c:axId val="1404880240"/>
      </c:scatterChart>
      <c:valAx>
        <c:axId val="1401823648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04880240"/>
        <c:crosses val="autoZero"/>
        <c:crossBetween val="midCat"/>
        <c:majorUnit val="1.0"/>
      </c:valAx>
      <c:valAx>
        <c:axId val="1404880240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018236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Apr06_'!$C$17:$Z$17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Apr06_'!$C$18:$Z$18</c:f>
              <c:numCache>
                <c:formatCode>00.00</c:formatCode>
                <c:ptCount val="24"/>
                <c:pt idx="0">
                  <c:v>55.1</c:v>
                </c:pt>
                <c:pt idx="1">
                  <c:v>45.1</c:v>
                </c:pt>
                <c:pt idx="2">
                  <c:v>55.1</c:v>
                </c:pt>
                <c:pt idx="3">
                  <c:v>81.1</c:v>
                </c:pt>
                <c:pt idx="4">
                  <c:v>118.1</c:v>
                </c:pt>
                <c:pt idx="5">
                  <c:v>156.1</c:v>
                </c:pt>
                <c:pt idx="6">
                  <c:v>186.1</c:v>
                </c:pt>
                <c:pt idx="7">
                  <c:v>200.1</c:v>
                </c:pt>
                <c:pt idx="8">
                  <c:v>193.1</c:v>
                </c:pt>
                <c:pt idx="9">
                  <c:v>167.1</c:v>
                </c:pt>
                <c:pt idx="10">
                  <c:v>128.1</c:v>
                </c:pt>
                <c:pt idx="11">
                  <c:v>86.1</c:v>
                </c:pt>
                <c:pt idx="12">
                  <c:v>52.1</c:v>
                </c:pt>
                <c:pt idx="13">
                  <c:v>35.1</c:v>
                </c:pt>
                <c:pt idx="14">
                  <c:v>39.1</c:v>
                </c:pt>
                <c:pt idx="15">
                  <c:v>63.1</c:v>
                </c:pt>
                <c:pt idx="16">
                  <c:v>100.1</c:v>
                </c:pt>
                <c:pt idx="17">
                  <c:v>141.1</c:v>
                </c:pt>
                <c:pt idx="18">
                  <c:v>177.1</c:v>
                </c:pt>
                <c:pt idx="19">
                  <c:v>197.1</c:v>
                </c:pt>
                <c:pt idx="20">
                  <c:v>198.1</c:v>
                </c:pt>
                <c:pt idx="21">
                  <c:v>179.1</c:v>
                </c:pt>
                <c:pt idx="22">
                  <c:v>145.1</c:v>
                </c:pt>
                <c:pt idx="23">
                  <c:v>107.1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526000"/>
        <c:axId val="1440528048"/>
      </c:scatterChart>
      <c:valAx>
        <c:axId val="1440526000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40528048"/>
        <c:crosses val="autoZero"/>
        <c:crossBetween val="midCat"/>
        <c:majorUnit val="1.0"/>
      </c:valAx>
      <c:valAx>
        <c:axId val="144052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526000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Apr06_'!$C$21:$Z$21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Apr06_'!$C$22:$Z$22</c:f>
              <c:numCache>
                <c:formatCode>00.00</c:formatCode>
                <c:ptCount val="24"/>
                <c:pt idx="0">
                  <c:v>52.407</c:v>
                </c:pt>
                <c:pt idx="1">
                  <c:v>43.707</c:v>
                </c:pt>
                <c:pt idx="2">
                  <c:v>52.407</c:v>
                </c:pt>
                <c:pt idx="3">
                  <c:v>75.02699999999998</c:v>
                </c:pt>
                <c:pt idx="4">
                  <c:v>107.217</c:v>
                </c:pt>
                <c:pt idx="5">
                  <c:v>140.277</c:v>
                </c:pt>
                <c:pt idx="6">
                  <c:v>166.377</c:v>
                </c:pt>
                <c:pt idx="7">
                  <c:v>178.557</c:v>
                </c:pt>
                <c:pt idx="8">
                  <c:v>172.467</c:v>
                </c:pt>
                <c:pt idx="9">
                  <c:v>149.847</c:v>
                </c:pt>
                <c:pt idx="10">
                  <c:v>115.917</c:v>
                </c:pt>
                <c:pt idx="11">
                  <c:v>79.377</c:v>
                </c:pt>
                <c:pt idx="12">
                  <c:v>49.797</c:v>
                </c:pt>
                <c:pt idx="13">
                  <c:v>35.007</c:v>
                </c:pt>
                <c:pt idx="14">
                  <c:v>38.487</c:v>
                </c:pt>
                <c:pt idx="15">
                  <c:v>59.367</c:v>
                </c:pt>
                <c:pt idx="16">
                  <c:v>91.55699999999998</c:v>
                </c:pt>
                <c:pt idx="17">
                  <c:v>127.227</c:v>
                </c:pt>
                <c:pt idx="18">
                  <c:v>158.547</c:v>
                </c:pt>
                <c:pt idx="19">
                  <c:v>175.947</c:v>
                </c:pt>
                <c:pt idx="20">
                  <c:v>176.817</c:v>
                </c:pt>
                <c:pt idx="21">
                  <c:v>160.287</c:v>
                </c:pt>
                <c:pt idx="22">
                  <c:v>130.707</c:v>
                </c:pt>
                <c:pt idx="23">
                  <c:v>97.647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797312"/>
        <c:axId val="1421781312"/>
      </c:scatterChart>
      <c:valAx>
        <c:axId val="1421797312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21781312"/>
        <c:crosses val="autoZero"/>
        <c:crossBetween val="midCat"/>
        <c:majorUnit val="1.0"/>
      </c:valAx>
      <c:valAx>
        <c:axId val="142178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1797312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Apr07_'!$A$32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Apr07_'!$C$31:$M$31</c:f>
              <c:numCache>
                <c:formatCode>00.00</c:formatCode>
                <c:ptCount val="11"/>
                <c:pt idx="0">
                  <c:v>13.48333333333333</c:v>
                </c:pt>
                <c:pt idx="1">
                  <c:v>14.11166666666667</c:v>
                </c:pt>
                <c:pt idx="2">
                  <c:v>14.74</c:v>
                </c:pt>
                <c:pt idx="3">
                  <c:v>15.36833333333333</c:v>
                </c:pt>
                <c:pt idx="4">
                  <c:v>15.99666666666667</c:v>
                </c:pt>
                <c:pt idx="5">
                  <c:v>16.625</c:v>
                </c:pt>
                <c:pt idx="6">
                  <c:v>17.25333333333333</c:v>
                </c:pt>
                <c:pt idx="7">
                  <c:v>17.88166666666667</c:v>
                </c:pt>
                <c:pt idx="8">
                  <c:v>18.51</c:v>
                </c:pt>
                <c:pt idx="9">
                  <c:v>19.13833333333334</c:v>
                </c:pt>
                <c:pt idx="10">
                  <c:v>19.76666666666667</c:v>
                </c:pt>
              </c:numCache>
            </c:numRef>
          </c:xVal>
          <c:yVal>
            <c:numRef>
              <c:f>'tidal calculation, Apr07_'!$C$32:$M$32</c:f>
              <c:numCache>
                <c:formatCode>000</c:formatCode>
                <c:ptCount val="11"/>
                <c:pt idx="0">
                  <c:v>31.527</c:v>
                </c:pt>
                <c:pt idx="1">
                  <c:v>35.0</c:v>
                </c:pt>
                <c:pt idx="2">
                  <c:v>46.0</c:v>
                </c:pt>
                <c:pt idx="3">
                  <c:v>62.0</c:v>
                </c:pt>
                <c:pt idx="4">
                  <c:v>83.0</c:v>
                </c:pt>
                <c:pt idx="5">
                  <c:v>106.0</c:v>
                </c:pt>
                <c:pt idx="6">
                  <c:v>129.0</c:v>
                </c:pt>
                <c:pt idx="7">
                  <c:v>150.0</c:v>
                </c:pt>
                <c:pt idx="8">
                  <c:v>167.0</c:v>
                </c:pt>
                <c:pt idx="9">
                  <c:v>178.0</c:v>
                </c:pt>
                <c:pt idx="10">
                  <c:v>181.0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950800"/>
        <c:axId val="1406955024"/>
      </c:scatterChart>
      <c:valAx>
        <c:axId val="1406950800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06955024"/>
        <c:crosses val="autoZero"/>
        <c:crossBetween val="midCat"/>
        <c:majorUnit val="1.0"/>
      </c:valAx>
      <c:valAx>
        <c:axId val="1406955024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0695080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Apr07_'!$C$17:$Z$17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Apr07_'!$C$18:$Z$18</c:f>
              <c:numCache>
                <c:formatCode>00.00</c:formatCode>
                <c:ptCount val="24"/>
                <c:pt idx="0">
                  <c:v>74.1</c:v>
                </c:pt>
                <c:pt idx="1">
                  <c:v>55.1</c:v>
                </c:pt>
                <c:pt idx="2">
                  <c:v>54.1</c:v>
                </c:pt>
                <c:pt idx="3">
                  <c:v>72.1</c:v>
                </c:pt>
                <c:pt idx="4">
                  <c:v>104.1</c:v>
                </c:pt>
                <c:pt idx="5">
                  <c:v>142.1</c:v>
                </c:pt>
                <c:pt idx="6">
                  <c:v>176.1</c:v>
                </c:pt>
                <c:pt idx="7">
                  <c:v>197.1</c:v>
                </c:pt>
                <c:pt idx="8">
                  <c:v>199.1</c:v>
                </c:pt>
                <c:pt idx="9">
                  <c:v>180.1</c:v>
                </c:pt>
                <c:pt idx="10">
                  <c:v>145.1</c:v>
                </c:pt>
                <c:pt idx="11">
                  <c:v>103.1</c:v>
                </c:pt>
                <c:pt idx="12">
                  <c:v>64.1</c:v>
                </c:pt>
                <c:pt idx="13">
                  <c:v>38.1</c:v>
                </c:pt>
                <c:pt idx="14">
                  <c:v>31.09999999999999</c:v>
                </c:pt>
                <c:pt idx="15">
                  <c:v>45.1</c:v>
                </c:pt>
                <c:pt idx="16">
                  <c:v>77.1</c:v>
                </c:pt>
                <c:pt idx="17">
                  <c:v>119.1</c:v>
                </c:pt>
                <c:pt idx="18">
                  <c:v>160.1</c:v>
                </c:pt>
                <c:pt idx="19">
                  <c:v>191.1</c:v>
                </c:pt>
                <c:pt idx="20">
                  <c:v>203.1</c:v>
                </c:pt>
                <c:pt idx="21">
                  <c:v>195.1</c:v>
                </c:pt>
                <c:pt idx="22">
                  <c:v>170.1</c:v>
                </c:pt>
                <c:pt idx="23">
                  <c:v>134.1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259424"/>
        <c:axId val="1380828464"/>
      </c:scatterChart>
      <c:valAx>
        <c:axId val="1380259424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380828464"/>
        <c:crosses val="autoZero"/>
        <c:crossBetween val="midCat"/>
        <c:majorUnit val="1.0"/>
      </c:valAx>
      <c:valAx>
        <c:axId val="138082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0259424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Apr07_'!$C$21:$Z$21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Apr07_'!$C$22:$Z$22</c:f>
              <c:numCache>
                <c:formatCode>00.00</c:formatCode>
                <c:ptCount val="24"/>
                <c:pt idx="0">
                  <c:v>68.937</c:v>
                </c:pt>
                <c:pt idx="1">
                  <c:v>52.407</c:v>
                </c:pt>
                <c:pt idx="2">
                  <c:v>51.537</c:v>
                </c:pt>
                <c:pt idx="3">
                  <c:v>67.197</c:v>
                </c:pt>
                <c:pt idx="4">
                  <c:v>95.037</c:v>
                </c:pt>
                <c:pt idx="5">
                  <c:v>128.097</c:v>
                </c:pt>
                <c:pt idx="6">
                  <c:v>157.677</c:v>
                </c:pt>
                <c:pt idx="7">
                  <c:v>175.947</c:v>
                </c:pt>
                <c:pt idx="8">
                  <c:v>177.687</c:v>
                </c:pt>
                <c:pt idx="9">
                  <c:v>161.157</c:v>
                </c:pt>
                <c:pt idx="10">
                  <c:v>130.707</c:v>
                </c:pt>
                <c:pt idx="11">
                  <c:v>94.167</c:v>
                </c:pt>
                <c:pt idx="12">
                  <c:v>60.237</c:v>
                </c:pt>
                <c:pt idx="13">
                  <c:v>37.617</c:v>
                </c:pt>
                <c:pt idx="14">
                  <c:v>31.527</c:v>
                </c:pt>
                <c:pt idx="15">
                  <c:v>43.707</c:v>
                </c:pt>
                <c:pt idx="16">
                  <c:v>71.547</c:v>
                </c:pt>
                <c:pt idx="17">
                  <c:v>108.087</c:v>
                </c:pt>
                <c:pt idx="18">
                  <c:v>143.757</c:v>
                </c:pt>
                <c:pt idx="19">
                  <c:v>170.727</c:v>
                </c:pt>
                <c:pt idx="20">
                  <c:v>181.167</c:v>
                </c:pt>
                <c:pt idx="21">
                  <c:v>174.207</c:v>
                </c:pt>
                <c:pt idx="22">
                  <c:v>152.457</c:v>
                </c:pt>
                <c:pt idx="23">
                  <c:v>121.137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542512"/>
        <c:axId val="1380229920"/>
      </c:scatterChart>
      <c:valAx>
        <c:axId val="1394542512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380229920"/>
        <c:crosses val="autoZero"/>
        <c:crossBetween val="midCat"/>
        <c:majorUnit val="1.0"/>
      </c:valAx>
      <c:valAx>
        <c:axId val="13802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4542512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Apr08_ 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Apr08_ '!$C$31:$M$31</c:f>
              <c:numCache>
                <c:formatCode>00.00</c:formatCode>
                <c:ptCount val="11"/>
                <c:pt idx="0">
                  <c:v>14.05</c:v>
                </c:pt>
                <c:pt idx="1">
                  <c:v>14.68333333333333</c:v>
                </c:pt>
                <c:pt idx="2">
                  <c:v>15.31666666666667</c:v>
                </c:pt>
                <c:pt idx="3">
                  <c:v>15.95</c:v>
                </c:pt>
                <c:pt idx="4">
                  <c:v>16.58333333333333</c:v>
                </c:pt>
                <c:pt idx="5">
                  <c:v>17.21666666666666</c:v>
                </c:pt>
                <c:pt idx="6">
                  <c:v>17.85</c:v>
                </c:pt>
                <c:pt idx="7">
                  <c:v>18.48333333333333</c:v>
                </c:pt>
                <c:pt idx="8">
                  <c:v>19.11666666666667</c:v>
                </c:pt>
                <c:pt idx="9">
                  <c:v>19.75</c:v>
                </c:pt>
                <c:pt idx="10">
                  <c:v>20.38333333333333</c:v>
                </c:pt>
              </c:numCache>
            </c:numRef>
          </c:xVal>
          <c:yVal>
            <c:numRef>
              <c:f>'tidal calculation, Apr08_ '!$C$32:$M$32</c:f>
              <c:numCache>
                <c:formatCode>000</c:formatCode>
                <c:ptCount val="11"/>
                <c:pt idx="0">
                  <c:v>29.78699999999999</c:v>
                </c:pt>
                <c:pt idx="1">
                  <c:v>33.0</c:v>
                </c:pt>
                <c:pt idx="2">
                  <c:v>44.0</c:v>
                </c:pt>
                <c:pt idx="3">
                  <c:v>60.0</c:v>
                </c:pt>
                <c:pt idx="4">
                  <c:v>80.0</c:v>
                </c:pt>
                <c:pt idx="5">
                  <c:v>102.0</c:v>
                </c:pt>
                <c:pt idx="6">
                  <c:v>125.0</c:v>
                </c:pt>
                <c:pt idx="7">
                  <c:v>145.0</c:v>
                </c:pt>
                <c:pt idx="8">
                  <c:v>161.0</c:v>
                </c:pt>
                <c:pt idx="9">
                  <c:v>172.0</c:v>
                </c:pt>
                <c:pt idx="10">
                  <c:v>175.0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147712"/>
        <c:axId val="1439528560"/>
      </c:scatterChart>
      <c:valAx>
        <c:axId val="1422147712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39528560"/>
        <c:crosses val="autoZero"/>
        <c:crossBetween val="midCat"/>
        <c:majorUnit val="1.0"/>
      </c:valAx>
      <c:valAx>
        <c:axId val="1439528560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2214771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Apr.3_2019'!$C$17:$Z$17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Apr.3_2019'!$C$18:$Z$18</c:f>
              <c:numCache>
                <c:formatCode>00.00</c:formatCode>
                <c:ptCount val="24"/>
                <c:pt idx="0">
                  <c:v>38.1</c:v>
                </c:pt>
                <c:pt idx="1">
                  <c:v>54.1</c:v>
                </c:pt>
                <c:pt idx="2">
                  <c:v>83.1</c:v>
                </c:pt>
                <c:pt idx="3">
                  <c:v>117.1</c:v>
                </c:pt>
                <c:pt idx="4">
                  <c:v>149.1</c:v>
                </c:pt>
                <c:pt idx="5">
                  <c:v>172.1</c:v>
                </c:pt>
                <c:pt idx="6">
                  <c:v>178.1</c:v>
                </c:pt>
                <c:pt idx="7">
                  <c:v>169.1</c:v>
                </c:pt>
                <c:pt idx="8">
                  <c:v>145.1</c:v>
                </c:pt>
                <c:pt idx="9">
                  <c:v>114.1</c:v>
                </c:pt>
                <c:pt idx="10">
                  <c:v>84.1</c:v>
                </c:pt>
                <c:pt idx="11">
                  <c:v>62.1</c:v>
                </c:pt>
                <c:pt idx="12">
                  <c:v>57.1</c:v>
                </c:pt>
                <c:pt idx="13">
                  <c:v>67.1</c:v>
                </c:pt>
                <c:pt idx="14">
                  <c:v>90.1</c:v>
                </c:pt>
                <c:pt idx="15">
                  <c:v>121.1</c:v>
                </c:pt>
                <c:pt idx="16">
                  <c:v>151.1</c:v>
                </c:pt>
                <c:pt idx="17">
                  <c:v>172.1</c:v>
                </c:pt>
                <c:pt idx="18">
                  <c:v>177.1</c:v>
                </c:pt>
                <c:pt idx="19">
                  <c:v>165.1</c:v>
                </c:pt>
                <c:pt idx="20">
                  <c:v>137.1</c:v>
                </c:pt>
                <c:pt idx="21">
                  <c:v>102.1</c:v>
                </c:pt>
                <c:pt idx="22">
                  <c:v>67.1</c:v>
                </c:pt>
                <c:pt idx="23">
                  <c:v>42.1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806240"/>
        <c:axId val="1829810592"/>
      </c:scatterChart>
      <c:valAx>
        <c:axId val="1829806240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829810592"/>
        <c:crosses val="autoZero"/>
        <c:crossBetween val="midCat"/>
        <c:majorUnit val="1.0"/>
      </c:valAx>
      <c:valAx>
        <c:axId val="182981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9806240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Apr08_ 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Apr08_ '!$C$18:$Z$18</c:f>
              <c:numCache>
                <c:formatCode>00.00</c:formatCode>
                <c:ptCount val="24"/>
                <c:pt idx="0">
                  <c:v>98.1</c:v>
                </c:pt>
                <c:pt idx="1">
                  <c:v>72.1</c:v>
                </c:pt>
                <c:pt idx="2">
                  <c:v>62.1</c:v>
                </c:pt>
                <c:pt idx="3">
                  <c:v>71.1</c:v>
                </c:pt>
                <c:pt idx="4">
                  <c:v>95.1</c:v>
                </c:pt>
                <c:pt idx="5">
                  <c:v>129.1</c:v>
                </c:pt>
                <c:pt idx="6">
                  <c:v>164.1</c:v>
                </c:pt>
                <c:pt idx="7">
                  <c:v>190.1</c:v>
                </c:pt>
                <c:pt idx="8">
                  <c:v>200.1</c:v>
                </c:pt>
                <c:pt idx="9">
                  <c:v>190.1</c:v>
                </c:pt>
                <c:pt idx="10">
                  <c:v>162.1</c:v>
                </c:pt>
                <c:pt idx="11">
                  <c:v>122.1</c:v>
                </c:pt>
                <c:pt idx="12">
                  <c:v>81.1</c:v>
                </c:pt>
                <c:pt idx="13">
                  <c:v>48.1</c:v>
                </c:pt>
                <c:pt idx="14">
                  <c:v>31.09999999999999</c:v>
                </c:pt>
                <c:pt idx="15">
                  <c:v>33.1</c:v>
                </c:pt>
                <c:pt idx="16">
                  <c:v>55.1</c:v>
                </c:pt>
                <c:pt idx="17">
                  <c:v>91.1</c:v>
                </c:pt>
                <c:pt idx="18">
                  <c:v>132.1</c:v>
                </c:pt>
                <c:pt idx="19">
                  <c:v>169.1</c:v>
                </c:pt>
                <c:pt idx="20">
                  <c:v>191.1</c:v>
                </c:pt>
                <c:pt idx="21">
                  <c:v>195.1</c:v>
                </c:pt>
                <c:pt idx="22">
                  <c:v>181.1</c:v>
                </c:pt>
                <c:pt idx="23">
                  <c:v>153.1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569840"/>
        <c:axId val="1435741344"/>
      </c:scatterChart>
      <c:valAx>
        <c:axId val="1399569840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35741344"/>
        <c:crosses val="autoZero"/>
        <c:crossBetween val="midCat"/>
        <c:majorUnit val="1.0"/>
      </c:valAx>
      <c:valAx>
        <c:axId val="143574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569840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Apr08_ 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Apr08_ '!$C$22:$Z$22</c:f>
              <c:numCache>
                <c:formatCode>00.00</c:formatCode>
                <c:ptCount val="24"/>
                <c:pt idx="0">
                  <c:v>89.817</c:v>
                </c:pt>
                <c:pt idx="1">
                  <c:v>67.197</c:v>
                </c:pt>
                <c:pt idx="2">
                  <c:v>58.497</c:v>
                </c:pt>
                <c:pt idx="3">
                  <c:v>66.327</c:v>
                </c:pt>
                <c:pt idx="4">
                  <c:v>87.207</c:v>
                </c:pt>
                <c:pt idx="5">
                  <c:v>116.787</c:v>
                </c:pt>
                <c:pt idx="6">
                  <c:v>147.237</c:v>
                </c:pt>
                <c:pt idx="7">
                  <c:v>169.857</c:v>
                </c:pt>
                <c:pt idx="8">
                  <c:v>178.557</c:v>
                </c:pt>
                <c:pt idx="9">
                  <c:v>169.857</c:v>
                </c:pt>
                <c:pt idx="10">
                  <c:v>145.497</c:v>
                </c:pt>
                <c:pt idx="11">
                  <c:v>110.697</c:v>
                </c:pt>
                <c:pt idx="12">
                  <c:v>75.02699999999998</c:v>
                </c:pt>
                <c:pt idx="13">
                  <c:v>46.317</c:v>
                </c:pt>
                <c:pt idx="14">
                  <c:v>31.527</c:v>
                </c:pt>
                <c:pt idx="15">
                  <c:v>33.267</c:v>
                </c:pt>
                <c:pt idx="16">
                  <c:v>52.407</c:v>
                </c:pt>
                <c:pt idx="17">
                  <c:v>83.727</c:v>
                </c:pt>
                <c:pt idx="18">
                  <c:v>119.397</c:v>
                </c:pt>
                <c:pt idx="19">
                  <c:v>151.587</c:v>
                </c:pt>
                <c:pt idx="20">
                  <c:v>170.727</c:v>
                </c:pt>
                <c:pt idx="21">
                  <c:v>174.207</c:v>
                </c:pt>
                <c:pt idx="22">
                  <c:v>162.027</c:v>
                </c:pt>
                <c:pt idx="23">
                  <c:v>137.667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408720"/>
        <c:axId val="1438412960"/>
      </c:scatterChart>
      <c:valAx>
        <c:axId val="1438408720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38412960"/>
        <c:crosses val="autoZero"/>
        <c:crossBetween val="midCat"/>
        <c:majorUnit val="1.0"/>
      </c:valAx>
      <c:valAx>
        <c:axId val="14384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8408720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Apr09_'!$A$32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Apr09_'!$C$31:$M$31</c:f>
              <c:numCache>
                <c:formatCode>00.00</c:formatCode>
                <c:ptCount val="11"/>
                <c:pt idx="0">
                  <c:v>8.166666666666666</c:v>
                </c:pt>
                <c:pt idx="1">
                  <c:v>8.811666666666665</c:v>
                </c:pt>
                <c:pt idx="2">
                  <c:v>9.456666666666665</c:v>
                </c:pt>
                <c:pt idx="3">
                  <c:v>10.10166666666667</c:v>
                </c:pt>
                <c:pt idx="4">
                  <c:v>10.74666666666667</c:v>
                </c:pt>
                <c:pt idx="5">
                  <c:v>11.39166666666667</c:v>
                </c:pt>
                <c:pt idx="6">
                  <c:v>12.03666666666667</c:v>
                </c:pt>
                <c:pt idx="7">
                  <c:v>12.68166666666666</c:v>
                </c:pt>
                <c:pt idx="8">
                  <c:v>13.32666666666666</c:v>
                </c:pt>
                <c:pt idx="9">
                  <c:v>13.97166666666666</c:v>
                </c:pt>
                <c:pt idx="10">
                  <c:v>14.61666666666667</c:v>
                </c:pt>
              </c:numCache>
            </c:numRef>
          </c:xVal>
          <c:yVal>
            <c:numRef>
              <c:f>'tidal calculation, Apr09_'!$C$32:$M$32</c:f>
              <c:numCache>
                <c:formatCode>000</c:formatCode>
                <c:ptCount val="11"/>
                <c:pt idx="0">
                  <c:v>174.207</c:v>
                </c:pt>
                <c:pt idx="1">
                  <c:v>171.0</c:v>
                </c:pt>
                <c:pt idx="2">
                  <c:v>160.0</c:v>
                </c:pt>
                <c:pt idx="3">
                  <c:v>144.0</c:v>
                </c:pt>
                <c:pt idx="4">
                  <c:v>124.0</c:v>
                </c:pt>
                <c:pt idx="5">
                  <c:v>102.0</c:v>
                </c:pt>
                <c:pt idx="6">
                  <c:v>80.0</c:v>
                </c:pt>
                <c:pt idx="7">
                  <c:v>60.0</c:v>
                </c:pt>
                <c:pt idx="8">
                  <c:v>44.0</c:v>
                </c:pt>
                <c:pt idx="9">
                  <c:v>33.0</c:v>
                </c:pt>
                <c:pt idx="10">
                  <c:v>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987792"/>
        <c:axId val="1454606080"/>
      </c:scatterChart>
      <c:valAx>
        <c:axId val="1454987792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54606080"/>
        <c:crosses val="autoZero"/>
        <c:crossBetween val="midCat"/>
        <c:majorUnit val="1.0"/>
      </c:valAx>
      <c:valAx>
        <c:axId val="1454606080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45498779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Apr09_'!$C$17:$Z$17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Apr09_'!$C$18:$Z$18</c:f>
              <c:numCache>
                <c:formatCode>00.00</c:formatCode>
                <c:ptCount val="24"/>
                <c:pt idx="0">
                  <c:v>120.1</c:v>
                </c:pt>
                <c:pt idx="1">
                  <c:v>91.1</c:v>
                </c:pt>
                <c:pt idx="2">
                  <c:v>73.1</c:v>
                </c:pt>
                <c:pt idx="3">
                  <c:v>73.1</c:v>
                </c:pt>
                <c:pt idx="4">
                  <c:v>88.1</c:v>
                </c:pt>
                <c:pt idx="5">
                  <c:v>115.1</c:v>
                </c:pt>
                <c:pt idx="6">
                  <c:v>147.1</c:v>
                </c:pt>
                <c:pt idx="7">
                  <c:v>176.1</c:v>
                </c:pt>
                <c:pt idx="8">
                  <c:v>193.1</c:v>
                </c:pt>
                <c:pt idx="9">
                  <c:v>193.1</c:v>
                </c:pt>
                <c:pt idx="10">
                  <c:v>175.1</c:v>
                </c:pt>
                <c:pt idx="11">
                  <c:v>142.1</c:v>
                </c:pt>
                <c:pt idx="12">
                  <c:v>102.1</c:v>
                </c:pt>
                <c:pt idx="13">
                  <c:v>64.1</c:v>
                </c:pt>
                <c:pt idx="14">
                  <c:v>38.1</c:v>
                </c:pt>
                <c:pt idx="15">
                  <c:v>29.09999999999999</c:v>
                </c:pt>
                <c:pt idx="16">
                  <c:v>40.1</c:v>
                </c:pt>
                <c:pt idx="17">
                  <c:v>67.1</c:v>
                </c:pt>
                <c:pt idx="18">
                  <c:v>105.1</c:v>
                </c:pt>
                <c:pt idx="19">
                  <c:v>144.1</c:v>
                </c:pt>
                <c:pt idx="20">
                  <c:v>175.1</c:v>
                </c:pt>
                <c:pt idx="21">
                  <c:v>191.1</c:v>
                </c:pt>
                <c:pt idx="22">
                  <c:v>190.1</c:v>
                </c:pt>
                <c:pt idx="23">
                  <c:v>173.1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095792"/>
        <c:axId val="1457167760"/>
      </c:scatterChart>
      <c:valAx>
        <c:axId val="1457095792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57167760"/>
        <c:crosses val="autoZero"/>
        <c:crossBetween val="midCat"/>
        <c:majorUnit val="1.0"/>
      </c:valAx>
      <c:valAx>
        <c:axId val="145716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7095792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Apr09_'!$C$21:$Z$21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Apr09_'!$C$22:$Z$22</c:f>
              <c:numCache>
                <c:formatCode>00.00</c:formatCode>
                <c:ptCount val="24"/>
                <c:pt idx="0">
                  <c:v>108.957</c:v>
                </c:pt>
                <c:pt idx="1">
                  <c:v>83.727</c:v>
                </c:pt>
                <c:pt idx="2">
                  <c:v>68.067</c:v>
                </c:pt>
                <c:pt idx="3">
                  <c:v>68.067</c:v>
                </c:pt>
                <c:pt idx="4">
                  <c:v>81.117</c:v>
                </c:pt>
                <c:pt idx="5">
                  <c:v>104.607</c:v>
                </c:pt>
                <c:pt idx="6">
                  <c:v>132.447</c:v>
                </c:pt>
                <c:pt idx="7">
                  <c:v>157.677</c:v>
                </c:pt>
                <c:pt idx="8">
                  <c:v>172.467</c:v>
                </c:pt>
                <c:pt idx="9">
                  <c:v>172.467</c:v>
                </c:pt>
                <c:pt idx="10">
                  <c:v>156.807</c:v>
                </c:pt>
                <c:pt idx="11">
                  <c:v>128.097</c:v>
                </c:pt>
                <c:pt idx="12">
                  <c:v>93.297</c:v>
                </c:pt>
                <c:pt idx="13">
                  <c:v>60.237</c:v>
                </c:pt>
                <c:pt idx="14">
                  <c:v>37.617</c:v>
                </c:pt>
                <c:pt idx="15">
                  <c:v>29.78699999999999</c:v>
                </c:pt>
                <c:pt idx="16">
                  <c:v>39.357</c:v>
                </c:pt>
                <c:pt idx="17">
                  <c:v>62.847</c:v>
                </c:pt>
                <c:pt idx="18">
                  <c:v>95.907</c:v>
                </c:pt>
                <c:pt idx="19">
                  <c:v>129.837</c:v>
                </c:pt>
                <c:pt idx="20">
                  <c:v>156.807</c:v>
                </c:pt>
                <c:pt idx="21">
                  <c:v>170.727</c:v>
                </c:pt>
                <c:pt idx="22">
                  <c:v>169.857</c:v>
                </c:pt>
                <c:pt idx="23">
                  <c:v>155.067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422896"/>
        <c:axId val="1400424944"/>
      </c:scatterChart>
      <c:valAx>
        <c:axId val="1400422896"/>
        <c:scaling>
          <c:orientation val="minMax"/>
          <c:max val="24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400424944"/>
        <c:crosses val="autoZero"/>
        <c:crossBetween val="midCat"/>
        <c:majorUnit val="1.0"/>
      </c:valAx>
      <c:valAx>
        <c:axId val="140042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422896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Apr.3_2019'!$C$21:$Z$21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Apr.3_2019'!$C$22:$Z$22</c:f>
              <c:numCache>
                <c:formatCode>00.00</c:formatCode>
                <c:ptCount val="24"/>
                <c:pt idx="0">
                  <c:v>37.617</c:v>
                </c:pt>
                <c:pt idx="1">
                  <c:v>51.537</c:v>
                </c:pt>
                <c:pt idx="2">
                  <c:v>76.767</c:v>
                </c:pt>
                <c:pt idx="3">
                  <c:v>106.347</c:v>
                </c:pt>
                <c:pt idx="4">
                  <c:v>134.187</c:v>
                </c:pt>
                <c:pt idx="5">
                  <c:v>154.197</c:v>
                </c:pt>
                <c:pt idx="6">
                  <c:v>159.417</c:v>
                </c:pt>
                <c:pt idx="7">
                  <c:v>151.587</c:v>
                </c:pt>
                <c:pt idx="8">
                  <c:v>130.707</c:v>
                </c:pt>
                <c:pt idx="9">
                  <c:v>103.737</c:v>
                </c:pt>
                <c:pt idx="10">
                  <c:v>77.637</c:v>
                </c:pt>
                <c:pt idx="11">
                  <c:v>58.497</c:v>
                </c:pt>
                <c:pt idx="12">
                  <c:v>54.147</c:v>
                </c:pt>
                <c:pt idx="13">
                  <c:v>62.847</c:v>
                </c:pt>
                <c:pt idx="14">
                  <c:v>82.857</c:v>
                </c:pt>
                <c:pt idx="15">
                  <c:v>109.827</c:v>
                </c:pt>
                <c:pt idx="16">
                  <c:v>135.927</c:v>
                </c:pt>
                <c:pt idx="17">
                  <c:v>154.197</c:v>
                </c:pt>
                <c:pt idx="18">
                  <c:v>158.547</c:v>
                </c:pt>
                <c:pt idx="19">
                  <c:v>148.107</c:v>
                </c:pt>
                <c:pt idx="20">
                  <c:v>123.747</c:v>
                </c:pt>
                <c:pt idx="21">
                  <c:v>93.297</c:v>
                </c:pt>
                <c:pt idx="22">
                  <c:v>62.847</c:v>
                </c:pt>
                <c:pt idx="23">
                  <c:v>41.097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862192"/>
        <c:axId val="1829866512"/>
      </c:scatterChart>
      <c:valAx>
        <c:axId val="1829862192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829866512"/>
        <c:crosses val="autoZero"/>
        <c:crossBetween val="midCat"/>
        <c:majorUnit val="1.0"/>
      </c:valAx>
      <c:valAx>
        <c:axId val="18298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9862192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14h07Apr4'!$A$32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14h07Apr4'!$C$31:$M$31</c:f>
              <c:numCache>
                <c:formatCode>00.00</c:formatCode>
                <c:ptCount val="11"/>
                <c:pt idx="0">
                  <c:v>11.98333333333333</c:v>
                </c:pt>
                <c:pt idx="1">
                  <c:v>12.59166666666666</c:v>
                </c:pt>
                <c:pt idx="2">
                  <c:v>13.2</c:v>
                </c:pt>
                <c:pt idx="3">
                  <c:v>13.80833333333333</c:v>
                </c:pt>
                <c:pt idx="4">
                  <c:v>14.41666666666667</c:v>
                </c:pt>
                <c:pt idx="5">
                  <c:v>15.025</c:v>
                </c:pt>
                <c:pt idx="6">
                  <c:v>15.63333333333333</c:v>
                </c:pt>
                <c:pt idx="7">
                  <c:v>16.24166666666667</c:v>
                </c:pt>
                <c:pt idx="8">
                  <c:v>16.85</c:v>
                </c:pt>
                <c:pt idx="9">
                  <c:v>17.45833333333333</c:v>
                </c:pt>
                <c:pt idx="10">
                  <c:v>18.06666666666667</c:v>
                </c:pt>
              </c:numCache>
            </c:numRef>
          </c:xVal>
          <c:yVal>
            <c:numRef>
              <c:f>'tidal calculation, 14h07Apr4'!$C$32:$M$32</c:f>
              <c:numCache>
                <c:formatCode>000</c:formatCode>
                <c:ptCount val="11"/>
                <c:pt idx="0">
                  <c:v>43.7</c:v>
                </c:pt>
                <c:pt idx="1">
                  <c:v>47.0</c:v>
                </c:pt>
                <c:pt idx="2">
                  <c:v>56.0</c:v>
                </c:pt>
                <c:pt idx="3">
                  <c:v>70.0</c:v>
                </c:pt>
                <c:pt idx="4">
                  <c:v>87.0</c:v>
                </c:pt>
                <c:pt idx="5">
                  <c:v>106.0</c:v>
                </c:pt>
                <c:pt idx="6">
                  <c:v>126.0</c:v>
                </c:pt>
                <c:pt idx="7">
                  <c:v>143.0</c:v>
                </c:pt>
                <c:pt idx="8">
                  <c:v>157.0</c:v>
                </c:pt>
                <c:pt idx="9">
                  <c:v>166.0</c:v>
                </c:pt>
                <c:pt idx="10">
                  <c:v>169.0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519680"/>
        <c:axId val="1891482736"/>
      </c:scatterChart>
      <c:valAx>
        <c:axId val="1355519680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891482736"/>
        <c:crosses val="autoZero"/>
        <c:crossBetween val="midCat"/>
        <c:majorUnit val="1.0"/>
      </c:valAx>
      <c:valAx>
        <c:axId val="1891482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35551968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14h07Apr4'!$C$17:$Z$17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14h07Apr4'!$C$18:$Z$18</c:f>
              <c:numCache>
                <c:formatCode>00.00</c:formatCode>
                <c:ptCount val="24"/>
                <c:pt idx="0">
                  <c:v>32.1</c:v>
                </c:pt>
                <c:pt idx="1">
                  <c:v>40.1</c:v>
                </c:pt>
                <c:pt idx="2">
                  <c:v>65.1</c:v>
                </c:pt>
                <c:pt idx="3">
                  <c:v>100.1</c:v>
                </c:pt>
                <c:pt idx="4">
                  <c:v>137.1</c:v>
                </c:pt>
                <c:pt idx="5">
                  <c:v>167.1</c:v>
                </c:pt>
                <c:pt idx="6">
                  <c:v>183.1</c:v>
                </c:pt>
                <c:pt idx="7">
                  <c:v>180.1</c:v>
                </c:pt>
                <c:pt idx="8">
                  <c:v>159.1</c:v>
                </c:pt>
                <c:pt idx="9">
                  <c:v>126.1</c:v>
                </c:pt>
                <c:pt idx="10">
                  <c:v>90.1</c:v>
                </c:pt>
                <c:pt idx="11">
                  <c:v>61.1</c:v>
                </c:pt>
                <c:pt idx="12">
                  <c:v>46.1</c:v>
                </c:pt>
                <c:pt idx="13">
                  <c:v>50.1</c:v>
                </c:pt>
                <c:pt idx="14">
                  <c:v>70.1</c:v>
                </c:pt>
                <c:pt idx="15">
                  <c:v>104.1</c:v>
                </c:pt>
                <c:pt idx="16">
                  <c:v>140.1</c:v>
                </c:pt>
                <c:pt idx="17">
                  <c:v>171.1</c:v>
                </c:pt>
                <c:pt idx="18">
                  <c:v>188.1</c:v>
                </c:pt>
                <c:pt idx="19">
                  <c:v>186.1</c:v>
                </c:pt>
                <c:pt idx="20">
                  <c:v>165.1</c:v>
                </c:pt>
                <c:pt idx="21">
                  <c:v>131.1</c:v>
                </c:pt>
                <c:pt idx="22">
                  <c:v>93.1</c:v>
                </c:pt>
                <c:pt idx="23">
                  <c:v>61.1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606752"/>
        <c:axId val="1868263504"/>
      </c:scatterChart>
      <c:valAx>
        <c:axId val="1867606752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868263504"/>
        <c:crosses val="autoZero"/>
        <c:crossBetween val="midCat"/>
        <c:majorUnit val="1.0"/>
      </c:valAx>
      <c:valAx>
        <c:axId val="18682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7606752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14h07Apr4'!$C$21:$Z$21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14h07Apr4'!$C$22:$Z$22</c:f>
              <c:numCache>
                <c:formatCode>00.00</c:formatCode>
                <c:ptCount val="24"/>
                <c:pt idx="0">
                  <c:v>32.397</c:v>
                </c:pt>
                <c:pt idx="1">
                  <c:v>39.357</c:v>
                </c:pt>
                <c:pt idx="2">
                  <c:v>61.107</c:v>
                </c:pt>
                <c:pt idx="3">
                  <c:v>91.55699999999998</c:v>
                </c:pt>
                <c:pt idx="4">
                  <c:v>123.747</c:v>
                </c:pt>
                <c:pt idx="5">
                  <c:v>149.847</c:v>
                </c:pt>
                <c:pt idx="6">
                  <c:v>163.767</c:v>
                </c:pt>
                <c:pt idx="7">
                  <c:v>161.157</c:v>
                </c:pt>
                <c:pt idx="8">
                  <c:v>142.887</c:v>
                </c:pt>
                <c:pt idx="9">
                  <c:v>114.177</c:v>
                </c:pt>
                <c:pt idx="10">
                  <c:v>82.857</c:v>
                </c:pt>
                <c:pt idx="11">
                  <c:v>57.627</c:v>
                </c:pt>
                <c:pt idx="12">
                  <c:v>44.577</c:v>
                </c:pt>
                <c:pt idx="13">
                  <c:v>48.057</c:v>
                </c:pt>
                <c:pt idx="14">
                  <c:v>65.457</c:v>
                </c:pt>
                <c:pt idx="15">
                  <c:v>95.037</c:v>
                </c:pt>
                <c:pt idx="16">
                  <c:v>126.357</c:v>
                </c:pt>
                <c:pt idx="17">
                  <c:v>153.327</c:v>
                </c:pt>
                <c:pt idx="18">
                  <c:v>168.117</c:v>
                </c:pt>
                <c:pt idx="19">
                  <c:v>166.377</c:v>
                </c:pt>
                <c:pt idx="20">
                  <c:v>148.107</c:v>
                </c:pt>
                <c:pt idx="21">
                  <c:v>118.527</c:v>
                </c:pt>
                <c:pt idx="22">
                  <c:v>85.467</c:v>
                </c:pt>
                <c:pt idx="23">
                  <c:v>57.627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412496"/>
        <c:axId val="1753700528"/>
      </c:scatterChart>
      <c:valAx>
        <c:axId val="1891412496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753700528"/>
        <c:crosses val="autoZero"/>
        <c:crossBetween val="midCat"/>
        <c:majorUnit val="1.0"/>
      </c:valAx>
      <c:valAx>
        <c:axId val="1753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1412496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en-US" altLang="ja-JP"/>
              <a:t>Tidal Curve btw two peaks</a:t>
            </a:r>
          </a:p>
        </c:rich>
      </c:tx>
      <c:layout>
        <c:manualLayout>
          <c:xMode val="edge"/>
          <c:yMode val="edge"/>
          <c:x val="0.332614370489701"/>
          <c:y val="0.03030385005555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1681390695"/>
          <c:y val="0.181824204519946"/>
          <c:w val="0.835912544169339"/>
          <c:h val="0.630874891440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'tidal calculation, 16h36Apr4'!$A$32</c:f>
              <c:strCache>
                <c:ptCount val="1"/>
                <c:pt idx="0">
                  <c:v>Height cm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 w="635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'tidal calculation, 16h36Apr4'!$C$31:$M$31</c:f>
              <c:numCache>
                <c:formatCode>00.00</c:formatCode>
                <c:ptCount val="11"/>
                <c:pt idx="0">
                  <c:v>11.98333333333333</c:v>
                </c:pt>
                <c:pt idx="1">
                  <c:v>12.59166666666666</c:v>
                </c:pt>
                <c:pt idx="2">
                  <c:v>13.2</c:v>
                </c:pt>
                <c:pt idx="3">
                  <c:v>13.80833333333333</c:v>
                </c:pt>
                <c:pt idx="4">
                  <c:v>14.41666666666667</c:v>
                </c:pt>
                <c:pt idx="5">
                  <c:v>15.025</c:v>
                </c:pt>
                <c:pt idx="6">
                  <c:v>15.63333333333333</c:v>
                </c:pt>
                <c:pt idx="7">
                  <c:v>16.24166666666667</c:v>
                </c:pt>
                <c:pt idx="8">
                  <c:v>16.85</c:v>
                </c:pt>
                <c:pt idx="9">
                  <c:v>17.45833333333333</c:v>
                </c:pt>
                <c:pt idx="10">
                  <c:v>18.06666666666667</c:v>
                </c:pt>
              </c:numCache>
            </c:numRef>
          </c:xVal>
          <c:yVal>
            <c:numRef>
              <c:f>'tidal calculation, 16h36Apr4'!$C$32:$M$32</c:f>
              <c:numCache>
                <c:formatCode>000</c:formatCode>
                <c:ptCount val="11"/>
                <c:pt idx="0">
                  <c:v>43.7</c:v>
                </c:pt>
                <c:pt idx="1">
                  <c:v>47.0</c:v>
                </c:pt>
                <c:pt idx="2">
                  <c:v>56.0</c:v>
                </c:pt>
                <c:pt idx="3">
                  <c:v>70.0</c:v>
                </c:pt>
                <c:pt idx="4">
                  <c:v>87.0</c:v>
                </c:pt>
                <c:pt idx="5">
                  <c:v>106.0</c:v>
                </c:pt>
                <c:pt idx="6">
                  <c:v>126.0</c:v>
                </c:pt>
                <c:pt idx="7">
                  <c:v>143.0</c:v>
                </c:pt>
                <c:pt idx="8">
                  <c:v>157.0</c:v>
                </c:pt>
                <c:pt idx="9">
                  <c:v>166.0</c:v>
                </c:pt>
                <c:pt idx="10">
                  <c:v>169.0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583584"/>
        <c:axId val="1357553808"/>
      </c:scatterChart>
      <c:valAx>
        <c:axId val="1380583584"/>
        <c:scaling>
          <c:orientation val="minMax"/>
          <c:max val="24.0"/>
        </c:scaling>
        <c:delete val="0"/>
        <c:axPos val="b"/>
        <c:numFmt formatCode="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357553808"/>
        <c:crosses val="autoZero"/>
        <c:crossBetween val="midCat"/>
        <c:majorUnit val="1.0"/>
      </c:valAx>
      <c:valAx>
        <c:axId val="1357553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en-US" altLang="ja-JP"/>
                  <a:t>cm abv datum</a:t>
                </a:r>
              </a:p>
            </c:rich>
          </c:tx>
          <c:layout>
            <c:manualLayout>
              <c:xMode val="edge"/>
              <c:yMode val="edge"/>
              <c:x val="0.00875297946838065"/>
              <c:y val="0.38017776918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38058358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>
      <c:oddHeader>&amp;A</c:oddHeader>
      <c:oddFooter>- &amp;P -</c:oddFooter>
    </c:headerFooter>
    <c:pageMargins b="1.0" l="0.78" r="0.78" t="1.0" header="0.512" footer="0.51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標準港毎時刻潮位</a:t>
            </a:r>
          </a:p>
        </c:rich>
      </c:tx>
      <c:layout>
        <c:manualLayout>
          <c:xMode val="edge"/>
          <c:yMode val="edge"/>
          <c:x val="0.405123776824165"/>
          <c:y val="0.06021008817878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4417579596029"/>
          <c:y val="0.254739746534939"/>
          <c:w val="0.936699546388223"/>
          <c:h val="0.544594410489376"/>
        </c:manualLayout>
      </c:layout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16h36Apr4'!$C$17:$Z$17</c:f>
              <c:numCache>
                <c:formatCode>00.00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xVal>
          <c:yVal>
            <c:numRef>
              <c:f>'tidal calculation, 16h36Apr4'!$C$18:$Z$18</c:f>
              <c:numCache>
                <c:formatCode>00.00</c:formatCode>
                <c:ptCount val="24"/>
                <c:pt idx="0">
                  <c:v>32.1</c:v>
                </c:pt>
                <c:pt idx="1">
                  <c:v>40.1</c:v>
                </c:pt>
                <c:pt idx="2">
                  <c:v>65.1</c:v>
                </c:pt>
                <c:pt idx="3">
                  <c:v>100.1</c:v>
                </c:pt>
                <c:pt idx="4">
                  <c:v>137.1</c:v>
                </c:pt>
                <c:pt idx="5">
                  <c:v>167.1</c:v>
                </c:pt>
                <c:pt idx="6">
                  <c:v>183.1</c:v>
                </c:pt>
                <c:pt idx="7">
                  <c:v>180.1</c:v>
                </c:pt>
                <c:pt idx="8">
                  <c:v>159.1</c:v>
                </c:pt>
                <c:pt idx="9">
                  <c:v>126.1</c:v>
                </c:pt>
                <c:pt idx="10">
                  <c:v>90.1</c:v>
                </c:pt>
                <c:pt idx="11">
                  <c:v>61.1</c:v>
                </c:pt>
                <c:pt idx="12">
                  <c:v>46.1</c:v>
                </c:pt>
                <c:pt idx="13">
                  <c:v>50.1</c:v>
                </c:pt>
                <c:pt idx="14">
                  <c:v>70.1</c:v>
                </c:pt>
                <c:pt idx="15">
                  <c:v>104.1</c:v>
                </c:pt>
                <c:pt idx="16">
                  <c:v>140.1</c:v>
                </c:pt>
                <c:pt idx="17">
                  <c:v>171.1</c:v>
                </c:pt>
                <c:pt idx="18">
                  <c:v>188.1</c:v>
                </c:pt>
                <c:pt idx="19">
                  <c:v>186.1</c:v>
                </c:pt>
                <c:pt idx="20">
                  <c:v>165.1</c:v>
                </c:pt>
                <c:pt idx="21">
                  <c:v>131.1</c:v>
                </c:pt>
                <c:pt idx="22">
                  <c:v>93.1</c:v>
                </c:pt>
                <c:pt idx="23">
                  <c:v>61.1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123360"/>
        <c:axId val="1395124720"/>
      </c:scatterChart>
      <c:valAx>
        <c:axId val="1395123360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395124720"/>
        <c:crosses val="autoZero"/>
        <c:crossBetween val="midCat"/>
        <c:majorUnit val="1.0"/>
      </c:valAx>
      <c:valAx>
        <c:axId val="139512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123360"/>
        <c:crosses val="autoZero"/>
        <c:crossBetween val="midCat"/>
        <c:majorUnit val="50.0"/>
        <c:minorUnit val="1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aseline="0"/>
              <a:t>最寄り</a:t>
            </a:r>
            <a:r>
              <a:rPr lang="ja-JP" sz="1050" baseline="0"/>
              <a:t>港</a:t>
            </a:r>
            <a:r>
              <a:rPr lang="ja-JP" altLang="en-US" sz="1050" baseline="0"/>
              <a:t>毎</a:t>
            </a:r>
            <a:r>
              <a:rPr lang="ja-JP" sz="1050" baseline="0"/>
              <a:t>時刻潮位</a:t>
            </a:r>
          </a:p>
        </c:rich>
      </c:tx>
      <c:layout>
        <c:manualLayout>
          <c:xMode val="edge"/>
          <c:yMode val="edge"/>
          <c:x val="0.430963458293464"/>
          <c:y val="0.03711174214060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2314435500043"/>
          <c:y val="0.131854275257846"/>
          <c:w val="0.933721087748883"/>
          <c:h val="0.7495370638527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'tidal calculation, 16h36Apr4'!$C$21:$Z$21</c:f>
              <c:numCache>
                <c:formatCode>00.00</c:formatCode>
                <c:ptCount val="24"/>
                <c:pt idx="0">
                  <c:v>-0.333333333333333</c:v>
                </c:pt>
                <c:pt idx="1">
                  <c:v>0.666666666666667</c:v>
                </c:pt>
                <c:pt idx="2">
                  <c:v>1.666666666666667</c:v>
                </c:pt>
                <c:pt idx="3">
                  <c:v>2.666666666666666</c:v>
                </c:pt>
                <c:pt idx="4">
                  <c:v>3.666666666666666</c:v>
                </c:pt>
                <c:pt idx="5">
                  <c:v>4.666666666666667</c:v>
                </c:pt>
                <c:pt idx="6">
                  <c:v>5.666666666666667</c:v>
                </c:pt>
                <c:pt idx="7">
                  <c:v>6.666666666666667</c:v>
                </c:pt>
                <c:pt idx="8">
                  <c:v>7.666666666666667</c:v>
                </c:pt>
                <c:pt idx="9">
                  <c:v>8.666666666666665</c:v>
                </c:pt>
                <c:pt idx="10">
                  <c:v>9.666666666666665</c:v>
                </c:pt>
                <c:pt idx="11">
                  <c:v>10.66666666666667</c:v>
                </c:pt>
                <c:pt idx="12">
                  <c:v>11.66666666666667</c:v>
                </c:pt>
                <c:pt idx="13">
                  <c:v>12.66666666666667</c:v>
                </c:pt>
                <c:pt idx="14">
                  <c:v>13.66666666666667</c:v>
                </c:pt>
                <c:pt idx="15">
                  <c:v>14.66666666666667</c:v>
                </c:pt>
                <c:pt idx="16">
                  <c:v>15.66666666666667</c:v>
                </c:pt>
                <c:pt idx="17">
                  <c:v>16.66666666666667</c:v>
                </c:pt>
                <c:pt idx="18">
                  <c:v>17.66666666666667</c:v>
                </c:pt>
                <c:pt idx="19">
                  <c:v>18.66666666666667</c:v>
                </c:pt>
                <c:pt idx="20">
                  <c:v>19.66666666666667</c:v>
                </c:pt>
                <c:pt idx="21">
                  <c:v>20.66666666666667</c:v>
                </c:pt>
                <c:pt idx="22">
                  <c:v>21.66666666666667</c:v>
                </c:pt>
                <c:pt idx="23">
                  <c:v>22.66666666666667</c:v>
                </c:pt>
              </c:numCache>
            </c:numRef>
          </c:xVal>
          <c:yVal>
            <c:numRef>
              <c:f>'tidal calculation, 16h36Apr4'!$C$22:$Z$22</c:f>
              <c:numCache>
                <c:formatCode>00.00</c:formatCode>
                <c:ptCount val="24"/>
                <c:pt idx="0">
                  <c:v>32.397</c:v>
                </c:pt>
                <c:pt idx="1">
                  <c:v>39.357</c:v>
                </c:pt>
                <c:pt idx="2">
                  <c:v>61.107</c:v>
                </c:pt>
                <c:pt idx="3">
                  <c:v>91.55699999999998</c:v>
                </c:pt>
                <c:pt idx="4">
                  <c:v>123.747</c:v>
                </c:pt>
                <c:pt idx="5">
                  <c:v>149.847</c:v>
                </c:pt>
                <c:pt idx="6">
                  <c:v>163.767</c:v>
                </c:pt>
                <c:pt idx="7">
                  <c:v>161.157</c:v>
                </c:pt>
                <c:pt idx="8">
                  <c:v>142.887</c:v>
                </c:pt>
                <c:pt idx="9">
                  <c:v>114.177</c:v>
                </c:pt>
                <c:pt idx="10">
                  <c:v>82.857</c:v>
                </c:pt>
                <c:pt idx="11">
                  <c:v>57.627</c:v>
                </c:pt>
                <c:pt idx="12">
                  <c:v>44.577</c:v>
                </c:pt>
                <c:pt idx="13">
                  <c:v>48.057</c:v>
                </c:pt>
                <c:pt idx="14">
                  <c:v>65.457</c:v>
                </c:pt>
                <c:pt idx="15">
                  <c:v>95.037</c:v>
                </c:pt>
                <c:pt idx="16">
                  <c:v>126.357</c:v>
                </c:pt>
                <c:pt idx="17">
                  <c:v>153.327</c:v>
                </c:pt>
                <c:pt idx="18">
                  <c:v>168.117</c:v>
                </c:pt>
                <c:pt idx="19">
                  <c:v>166.377</c:v>
                </c:pt>
                <c:pt idx="20">
                  <c:v>148.107</c:v>
                </c:pt>
                <c:pt idx="21">
                  <c:v>118.527</c:v>
                </c:pt>
                <c:pt idx="22">
                  <c:v>85.467</c:v>
                </c:pt>
                <c:pt idx="23">
                  <c:v>57.627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974112"/>
        <c:axId val="1394975472"/>
      </c:scatterChart>
      <c:valAx>
        <c:axId val="1394974112"/>
        <c:scaling>
          <c:orientation val="minMax"/>
          <c:max val="25.0"/>
          <c:min val="-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Yu Gothic"/>
                <a:ea typeface="Yu Gothic"/>
                <a:cs typeface="Yu Gothic"/>
              </a:defRPr>
            </a:pPr>
            <a:endParaRPr lang="ja-JP"/>
          </a:p>
        </c:txPr>
        <c:crossAx val="1394975472"/>
        <c:crosses val="autoZero"/>
        <c:crossBetween val="midCat"/>
        <c:majorUnit val="1.0"/>
      </c:valAx>
      <c:valAx>
        <c:axId val="13949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4974112"/>
        <c:crosses val="autoZero"/>
        <c:crossBetween val="midCat"/>
        <c:majorUnit val="5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Relationship Id="rId3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Relationship Id="rId3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Relationship Id="rId3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152400</xdr:rowOff>
    </xdr:from>
    <xdr:ext cx="6502400" cy="2057400"/>
    <xdr:sp macro="" textlink="">
      <xdr:nvSpPr>
        <xdr:cNvPr id="2" name="テキスト ボックス 1"/>
        <xdr:cNvSpPr txBox="1"/>
      </xdr:nvSpPr>
      <xdr:spPr>
        <a:xfrm>
          <a:off x="203200" y="152400"/>
          <a:ext cx="6502400" cy="2057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次のスプレッドシートへのデータ入力の準備をこのシートで実施する。沖永良部島和泊港の</a:t>
          </a:r>
          <a:r>
            <a:rPr kumimoji="1" lang="en-US" altLang="ja-JP" sz="1400"/>
            <a:t>Apr03〜9, 2019</a:t>
          </a:r>
          <a:r>
            <a:rPr kumimoji="1" lang="ja-JP" altLang="en-US" sz="1400"/>
            <a:t>の観測基準面表示の潮位を次のサイトから求める。</a:t>
          </a:r>
          <a:endParaRPr kumimoji="1" lang="en-US" altLang="ja-JP" sz="1400"/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ホーム 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 </a:t>
          </a:r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各種データ・資料 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 </a:t>
          </a:r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海洋の健康診断表 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 </a:t>
          </a:r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潮汐・海面水位に関する診断表、データ 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 </a:t>
          </a:r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潮汐観測資料 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 </a:t>
          </a:r>
        </a:p>
        <a:p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潮汐観測資料　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　奄美</a:t>
          </a:r>
          <a:br>
            <a:rPr lang="ja-JP" alt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http://www.data.jma.go.jp/gmd/kaiyou/db/tide/genbo/genbo.php</a:t>
          </a: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ja-JP" alt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63500</xdr:rowOff>
    </xdr:to>
    <xdr:sp macro="" textlink="">
      <xdr:nvSpPr>
        <xdr:cNvPr id="124934" name="AutoShape 6" descr="（新月）"/>
        <xdr:cNvSpPr>
          <a:spLocks noChangeAspect="1" noChangeArrowheads="1"/>
        </xdr:cNvSpPr>
      </xdr:nvSpPr>
      <xdr:spPr bwMode="auto">
        <a:xfrm>
          <a:off x="558800" y="633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304800</xdr:colOff>
      <xdr:row>52</xdr:row>
      <xdr:rowOff>63500</xdr:rowOff>
    </xdr:to>
    <xdr:sp macro="" textlink="">
      <xdr:nvSpPr>
        <xdr:cNvPr id="4" name="AutoShape 6" descr="（新月）"/>
        <xdr:cNvSpPr>
          <a:spLocks noChangeAspect="1" noChangeArrowheads="1"/>
        </xdr:cNvSpPr>
      </xdr:nvSpPr>
      <xdr:spPr bwMode="auto">
        <a:xfrm>
          <a:off x="558800" y="633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oneCellAnchor>
    <xdr:from>
      <xdr:col>22</xdr:col>
      <xdr:colOff>431801</xdr:colOff>
      <xdr:row>46</xdr:row>
      <xdr:rowOff>38100</xdr:rowOff>
    </xdr:from>
    <xdr:ext cx="2387600" cy="864083"/>
    <xdr:sp macro="" textlink="">
      <xdr:nvSpPr>
        <xdr:cNvPr id="3" name="テキスト ボックス 2"/>
        <xdr:cNvSpPr txBox="1"/>
      </xdr:nvSpPr>
      <xdr:spPr>
        <a:xfrm>
          <a:off x="13309601" y="10896600"/>
          <a:ext cx="2387600" cy="864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求めたい時刻に対応する毎時と満干時刻をカラーリングした。</a:t>
          </a:r>
          <a:endParaRPr kumimoji="1" lang="en-US" altLang="ja-JP" sz="1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137298</xdr:colOff>
      <xdr:row>8</xdr:row>
      <xdr:rowOff>57206</xdr:rowOff>
    </xdr:from>
    <xdr:ext cx="1773423" cy="1011174"/>
    <xdr:sp macro="" textlink="">
      <xdr:nvSpPr>
        <xdr:cNvPr id="2" name="テキスト ボックス 1"/>
        <xdr:cNvSpPr txBox="1"/>
      </xdr:nvSpPr>
      <xdr:spPr>
        <a:xfrm>
          <a:off x="5537658" y="1864954"/>
          <a:ext cx="1773423" cy="10111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8434" name="Butto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137298</xdr:colOff>
      <xdr:row>8</xdr:row>
      <xdr:rowOff>57206</xdr:rowOff>
    </xdr:from>
    <xdr:ext cx="1773423" cy="1011174"/>
    <xdr:sp macro="" textlink="">
      <xdr:nvSpPr>
        <xdr:cNvPr id="7" name="テキスト ボックス 6"/>
        <xdr:cNvSpPr txBox="1"/>
      </xdr:nvSpPr>
      <xdr:spPr>
        <a:xfrm>
          <a:off x="5522098" y="1860606"/>
          <a:ext cx="1773423" cy="10111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137298</xdr:colOff>
      <xdr:row>8</xdr:row>
      <xdr:rowOff>57206</xdr:rowOff>
    </xdr:from>
    <xdr:ext cx="1773423" cy="1011174"/>
    <xdr:sp macro="" textlink="">
      <xdr:nvSpPr>
        <xdr:cNvPr id="7" name="テキスト ボックス 6"/>
        <xdr:cNvSpPr txBox="1"/>
      </xdr:nvSpPr>
      <xdr:spPr>
        <a:xfrm>
          <a:off x="5522098" y="1860606"/>
          <a:ext cx="1773423" cy="10111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70556</xdr:colOff>
      <xdr:row>7</xdr:row>
      <xdr:rowOff>92484</xdr:rowOff>
    </xdr:from>
    <xdr:ext cx="2498684" cy="1562479"/>
    <xdr:sp macro="" textlink="">
      <xdr:nvSpPr>
        <xdr:cNvPr id="7" name="テキスト ボックス 6"/>
        <xdr:cNvSpPr txBox="1"/>
      </xdr:nvSpPr>
      <xdr:spPr>
        <a:xfrm>
          <a:off x="4797778" y="1656465"/>
          <a:ext cx="2498684" cy="15624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右のグラフについて，同日中のピークでは潮位曲線を描けない場合，前後の日のピークを利用すること。なお，毎時刻潮位のグラフの潮位データは</a:t>
          </a:r>
          <a:r>
            <a:rPr kumimoji="1" lang="en-US" altLang="ja-JP" sz="1000"/>
            <a:t>23</a:t>
          </a:r>
          <a:r>
            <a:rPr kumimoji="1" lang="ja-JP" altLang="en-US" sz="1000"/>
            <a:t>時までなので，グラフには同日を超える情報は反映されない。</a:t>
          </a:r>
          <a:endParaRPr kumimoji="1" lang="en-US" altLang="ja-JP" sz="1000"/>
        </a:p>
        <a:p>
          <a:r>
            <a:rPr kumimoji="1" lang="ja-JP" altLang="en-US" sz="1000"/>
            <a:t>　グラフをクリックすると，（時間，潮位）座標値が表示される。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1506" name="Button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70556</xdr:colOff>
      <xdr:row>7</xdr:row>
      <xdr:rowOff>92484</xdr:rowOff>
    </xdr:from>
    <xdr:ext cx="2498684" cy="1562479"/>
    <xdr:sp macro="" textlink="">
      <xdr:nvSpPr>
        <xdr:cNvPr id="7" name="テキスト ボックス 6"/>
        <xdr:cNvSpPr txBox="1"/>
      </xdr:nvSpPr>
      <xdr:spPr>
        <a:xfrm>
          <a:off x="4782256" y="1667284"/>
          <a:ext cx="2498684" cy="15624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右のグラフについて，同日中のピークでは潮位曲線を描けない場合，前後の日のピークを利用すること。なお，毎時刻潮位のグラフの潮位データは</a:t>
          </a:r>
          <a:r>
            <a:rPr kumimoji="1" lang="en-US" altLang="ja-JP" sz="1000"/>
            <a:t>23</a:t>
          </a:r>
          <a:r>
            <a:rPr kumimoji="1" lang="ja-JP" altLang="en-US" sz="1000"/>
            <a:t>時までなので，グラフには同日を超える情報は反映されない。</a:t>
          </a:r>
          <a:endParaRPr kumimoji="1" lang="en-US" altLang="ja-JP" sz="1000"/>
        </a:p>
        <a:p>
          <a:r>
            <a:rPr kumimoji="1" lang="ja-JP" altLang="en-US" sz="1000"/>
            <a:t>　グラフをクリックすると，（時間，潮位）座標値が表示される。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2530" name="Button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70556</xdr:colOff>
      <xdr:row>7</xdr:row>
      <xdr:rowOff>92484</xdr:rowOff>
    </xdr:from>
    <xdr:ext cx="2498684" cy="1562479"/>
    <xdr:sp macro="" textlink="">
      <xdr:nvSpPr>
        <xdr:cNvPr id="7" name="テキスト ボックス 6"/>
        <xdr:cNvSpPr txBox="1"/>
      </xdr:nvSpPr>
      <xdr:spPr>
        <a:xfrm>
          <a:off x="4782256" y="1667284"/>
          <a:ext cx="2498684" cy="15624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右のグラフについて，同日中のピークでは潮位曲線を描けない場合，前後の日のピークを利用すること。なお，毎時刻潮位のグラフの潮位データは</a:t>
          </a:r>
          <a:r>
            <a:rPr kumimoji="1" lang="en-US" altLang="ja-JP" sz="1000"/>
            <a:t>23</a:t>
          </a:r>
          <a:r>
            <a:rPr kumimoji="1" lang="ja-JP" altLang="en-US" sz="1000"/>
            <a:t>時までなので，グラフには同日を超える情報は反映されない。</a:t>
          </a:r>
          <a:endParaRPr kumimoji="1" lang="en-US" altLang="ja-JP" sz="1000"/>
        </a:p>
        <a:p>
          <a:r>
            <a:rPr kumimoji="1" lang="ja-JP" altLang="en-US" sz="1000"/>
            <a:t>　グラフをクリックすると，（時間，潮位）座標値が表示される。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3554" name="Button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70556</xdr:colOff>
      <xdr:row>7</xdr:row>
      <xdr:rowOff>92484</xdr:rowOff>
    </xdr:from>
    <xdr:ext cx="2498684" cy="1562479"/>
    <xdr:sp macro="" textlink="">
      <xdr:nvSpPr>
        <xdr:cNvPr id="7" name="テキスト ボックス 6"/>
        <xdr:cNvSpPr txBox="1"/>
      </xdr:nvSpPr>
      <xdr:spPr>
        <a:xfrm>
          <a:off x="4782256" y="1667284"/>
          <a:ext cx="2498684" cy="15624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右のグラフについて，同日中のピークでは潮位曲線を描けない場合，前後の日のピークを利用すること。なお，毎時刻潮位のグラフの潮位データは</a:t>
          </a:r>
          <a:r>
            <a:rPr kumimoji="1" lang="en-US" altLang="ja-JP" sz="1000"/>
            <a:t>23</a:t>
          </a:r>
          <a:r>
            <a:rPr kumimoji="1" lang="ja-JP" altLang="en-US" sz="1000"/>
            <a:t>時までなので，グラフには同日を超える情報は反映されない。</a:t>
          </a:r>
          <a:endParaRPr kumimoji="1" lang="en-US" altLang="ja-JP" sz="1000"/>
        </a:p>
        <a:p>
          <a:r>
            <a:rPr kumimoji="1" lang="ja-JP" altLang="en-US" sz="1000"/>
            <a:t>　グラフをクリックすると，（時間，潮位）座標値が表示される。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Clear</a:t>
              </a: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24578" name="Button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Sort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279400</xdr:colOff>
      <xdr:row>24</xdr:row>
      <xdr:rowOff>0</xdr:rowOff>
    </xdr:from>
    <xdr:to>
      <xdr:col>25</xdr:col>
      <xdr:colOff>276087</xdr:colOff>
      <xdr:row>31</xdr:row>
      <xdr:rowOff>152400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22087</xdr:colOff>
      <xdr:row>9</xdr:row>
      <xdr:rowOff>66260</xdr:rowOff>
    </xdr:from>
    <xdr:to>
      <xdr:col>15</xdr:col>
      <xdr:colOff>1051338</xdr:colOff>
      <xdr:row>15</xdr:row>
      <xdr:rowOff>84482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110435</xdr:colOff>
      <xdr:row>2</xdr:row>
      <xdr:rowOff>33131</xdr:rowOff>
    </xdr:from>
    <xdr:to>
      <xdr:col>25</xdr:col>
      <xdr:colOff>544995</xdr:colOff>
      <xdr:row>15</xdr:row>
      <xdr:rowOff>76752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70556</xdr:colOff>
      <xdr:row>7</xdr:row>
      <xdr:rowOff>92484</xdr:rowOff>
    </xdr:from>
    <xdr:ext cx="2498684" cy="1562479"/>
    <xdr:sp macro="" textlink="">
      <xdr:nvSpPr>
        <xdr:cNvPr id="7" name="テキスト ボックス 6"/>
        <xdr:cNvSpPr txBox="1"/>
      </xdr:nvSpPr>
      <xdr:spPr>
        <a:xfrm>
          <a:off x="4782256" y="1667284"/>
          <a:ext cx="2498684" cy="15624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注意：　右のグラフについて，同日中のピークでは潮位曲線を描けない場合，前後の日のピークを利用すること。なお，毎時刻潮位のグラフの潮位データは</a:t>
          </a:r>
          <a:r>
            <a:rPr kumimoji="1" lang="en-US" altLang="ja-JP" sz="1000"/>
            <a:t>23</a:t>
          </a:r>
          <a:r>
            <a:rPr kumimoji="1" lang="ja-JP" altLang="en-US" sz="1000"/>
            <a:t>時までなので，グラフには同日を超える情報は反映されない。</a:t>
          </a:r>
          <a:endParaRPr kumimoji="1" lang="en-US" altLang="ja-JP" sz="1000"/>
        </a:p>
        <a:p>
          <a:r>
            <a:rPr kumimoji="1" lang="ja-JP" altLang="en-US" sz="1000"/>
            <a:t>　グラフをクリックすると，（時間，潮位）座標値が表示される。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4" Type="http://schemas.openxmlformats.org/officeDocument/2006/relationships/ctrlProp" Target="../ctrlProps/ctrlProp4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4" Type="http://schemas.openxmlformats.org/officeDocument/2006/relationships/ctrlProp" Target="../ctrlProps/ctrlProp6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4" Type="http://schemas.openxmlformats.org/officeDocument/2006/relationships/ctrlProp" Target="../ctrlProps/ctrlProp8.xml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4" Type="http://schemas.openxmlformats.org/officeDocument/2006/relationships/ctrlProp" Target="../ctrlProps/ctrlProp10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4" Type="http://schemas.openxmlformats.org/officeDocument/2006/relationships/ctrlProp" Target="../ctrlProps/ctrlProp12.xml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4" Type="http://schemas.openxmlformats.org/officeDocument/2006/relationships/ctrlProp" Target="../ctrlProps/ctrlProp14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4" Type="http://schemas.openxmlformats.org/officeDocument/2006/relationships/ctrlProp" Target="../ctrlProps/ctrlProp16.xml"/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2:AC56"/>
  <sheetViews>
    <sheetView view="pageLayout" topLeftCell="A17" zoomScaleNormal="62" zoomScalePageLayoutView="62" workbookViewId="0">
      <selection activeCell="S30" sqref="S30"/>
    </sheetView>
  </sheetViews>
  <sheetFormatPr baseColWidth="12" defaultRowHeight="18" x14ac:dyDescent="0.25"/>
  <cols>
    <col min="1" max="2" width="5.5" customWidth="1"/>
    <col min="3" max="3" width="8.25" customWidth="1"/>
    <col min="4" max="4" width="5.5" customWidth="1"/>
    <col min="5" max="5" width="6.5" customWidth="1"/>
    <col min="6" max="10" width="5.5" customWidth="1"/>
    <col min="11" max="11" width="6.375" customWidth="1"/>
    <col min="12" max="12" width="5.5" customWidth="1"/>
    <col min="13" max="13" width="6.625" customWidth="1"/>
    <col min="14" max="25" width="5.5" customWidth="1"/>
    <col min="26" max="29" width="5" customWidth="1"/>
  </cols>
  <sheetData>
    <row r="12" spans="1:25" x14ac:dyDescent="0.25">
      <c r="A12" t="s">
        <v>28</v>
      </c>
    </row>
    <row r="13" spans="1:25" ht="19" x14ac:dyDescent="0.25">
      <c r="B13" s="25" t="s">
        <v>27</v>
      </c>
    </row>
    <row r="14" spans="1:25" ht="19" x14ac:dyDescent="0.25">
      <c r="A14" s="25" t="s">
        <v>26</v>
      </c>
      <c r="B14" s="28">
        <v>0</v>
      </c>
      <c r="C14" s="28">
        <v>1</v>
      </c>
      <c r="D14" s="28">
        <v>2</v>
      </c>
      <c r="E14" s="28">
        <v>3</v>
      </c>
      <c r="F14" s="28">
        <v>4</v>
      </c>
      <c r="G14" s="28">
        <v>5</v>
      </c>
      <c r="H14" s="28">
        <v>6</v>
      </c>
      <c r="I14" s="28">
        <v>7</v>
      </c>
      <c r="J14" s="28">
        <v>8</v>
      </c>
      <c r="K14" s="28">
        <v>9</v>
      </c>
      <c r="L14" s="28">
        <v>10</v>
      </c>
      <c r="M14" s="28">
        <v>11</v>
      </c>
      <c r="N14" s="28">
        <v>12</v>
      </c>
      <c r="O14" s="28">
        <v>13</v>
      </c>
      <c r="P14" s="28">
        <v>14</v>
      </c>
      <c r="Q14" s="28">
        <v>15</v>
      </c>
      <c r="R14" s="28">
        <v>16</v>
      </c>
      <c r="S14" s="28">
        <v>17</v>
      </c>
      <c r="T14" s="28">
        <v>18</v>
      </c>
      <c r="U14" s="28">
        <v>19</v>
      </c>
      <c r="V14" s="28">
        <v>20</v>
      </c>
      <c r="W14" s="28">
        <v>21</v>
      </c>
      <c r="X14" s="28">
        <v>22</v>
      </c>
      <c r="Y14" s="28">
        <v>23</v>
      </c>
    </row>
    <row r="15" spans="1:25" ht="19" x14ac:dyDescent="0.25">
      <c r="A15" s="27">
        <v>3</v>
      </c>
      <c r="B15" s="29">
        <v>144</v>
      </c>
      <c r="C15" s="29">
        <v>160</v>
      </c>
      <c r="D15" s="29">
        <v>189</v>
      </c>
      <c r="E15" s="29">
        <v>223</v>
      </c>
      <c r="F15" s="29">
        <v>255</v>
      </c>
      <c r="G15" s="29">
        <v>278</v>
      </c>
      <c r="H15" s="29">
        <v>284</v>
      </c>
      <c r="I15" s="29">
        <v>275</v>
      </c>
      <c r="J15" s="29">
        <v>251</v>
      </c>
      <c r="K15" s="29">
        <v>220</v>
      </c>
      <c r="L15" s="29">
        <v>190</v>
      </c>
      <c r="M15" s="29">
        <v>168</v>
      </c>
      <c r="N15" s="29">
        <v>163</v>
      </c>
      <c r="O15" s="29">
        <v>173</v>
      </c>
      <c r="P15" s="29">
        <v>196</v>
      </c>
      <c r="Q15" s="29">
        <v>227</v>
      </c>
      <c r="R15" s="29">
        <v>257</v>
      </c>
      <c r="S15" s="29">
        <v>278</v>
      </c>
      <c r="T15" s="29">
        <v>283</v>
      </c>
      <c r="U15" s="29">
        <v>271</v>
      </c>
      <c r="V15" s="29">
        <v>243</v>
      </c>
      <c r="W15" s="29">
        <v>208</v>
      </c>
      <c r="X15" s="29">
        <v>173</v>
      </c>
      <c r="Y15" s="29">
        <v>148</v>
      </c>
    </row>
    <row r="16" spans="1:25" ht="19" x14ac:dyDescent="0.25">
      <c r="A16" s="27">
        <v>4</v>
      </c>
      <c r="B16" s="29">
        <v>138</v>
      </c>
      <c r="C16" s="29">
        <v>146</v>
      </c>
      <c r="D16" s="29">
        <v>171</v>
      </c>
      <c r="E16" s="29">
        <v>206</v>
      </c>
      <c r="F16" s="29">
        <v>243</v>
      </c>
      <c r="G16" s="29">
        <v>273</v>
      </c>
      <c r="H16" s="29">
        <v>289</v>
      </c>
      <c r="I16" s="29">
        <v>286</v>
      </c>
      <c r="J16" s="29">
        <v>265</v>
      </c>
      <c r="K16" s="29">
        <v>232</v>
      </c>
      <c r="L16" s="29">
        <v>196</v>
      </c>
      <c r="M16" s="29">
        <v>167</v>
      </c>
      <c r="N16" s="29">
        <v>152</v>
      </c>
      <c r="O16" s="29">
        <v>156</v>
      </c>
      <c r="P16" s="29">
        <v>176</v>
      </c>
      <c r="Q16" s="29">
        <v>210</v>
      </c>
      <c r="R16" s="29">
        <v>246</v>
      </c>
      <c r="S16" s="29">
        <v>277</v>
      </c>
      <c r="T16" s="29">
        <v>294</v>
      </c>
      <c r="U16" s="29">
        <v>292</v>
      </c>
      <c r="V16" s="29">
        <v>271</v>
      </c>
      <c r="W16" s="29">
        <v>237</v>
      </c>
      <c r="X16" s="29">
        <v>199</v>
      </c>
      <c r="Y16" s="29">
        <v>167</v>
      </c>
    </row>
    <row r="17" spans="1:25" ht="19" x14ac:dyDescent="0.25">
      <c r="A17" s="27">
        <v>5</v>
      </c>
      <c r="B17" s="29">
        <v>148</v>
      </c>
      <c r="C17" s="29">
        <v>148</v>
      </c>
      <c r="D17" s="29">
        <v>167</v>
      </c>
      <c r="E17" s="29">
        <v>200</v>
      </c>
      <c r="F17" s="29">
        <v>240</v>
      </c>
      <c r="G17" s="29">
        <v>276</v>
      </c>
      <c r="H17" s="29">
        <v>299</v>
      </c>
      <c r="I17" s="29">
        <v>304</v>
      </c>
      <c r="J17" s="29">
        <v>290</v>
      </c>
      <c r="K17" s="29">
        <v>260</v>
      </c>
      <c r="L17" s="29">
        <v>221</v>
      </c>
      <c r="M17" s="29">
        <v>185</v>
      </c>
      <c r="N17" s="29">
        <v>160</v>
      </c>
      <c r="O17" s="29">
        <v>154</v>
      </c>
      <c r="P17" s="29">
        <v>167</v>
      </c>
      <c r="Q17" s="29">
        <v>196</v>
      </c>
      <c r="R17" s="29">
        <v>234</v>
      </c>
      <c r="S17" s="29">
        <v>271</v>
      </c>
      <c r="T17" s="29">
        <v>297</v>
      </c>
      <c r="U17" s="29">
        <v>305</v>
      </c>
      <c r="V17" s="29">
        <v>294</v>
      </c>
      <c r="W17" s="29">
        <v>265</v>
      </c>
      <c r="X17" s="29">
        <v>226</v>
      </c>
      <c r="Y17" s="29">
        <v>188</v>
      </c>
    </row>
    <row r="18" spans="1:25" ht="19" x14ac:dyDescent="0.25">
      <c r="A18" s="27">
        <v>6</v>
      </c>
      <c r="B18" s="29">
        <v>161</v>
      </c>
      <c r="C18" s="29">
        <v>151</v>
      </c>
      <c r="D18" s="29">
        <v>161</v>
      </c>
      <c r="E18" s="29">
        <v>187</v>
      </c>
      <c r="F18" s="29">
        <v>224</v>
      </c>
      <c r="G18" s="29">
        <v>262</v>
      </c>
      <c r="H18" s="29">
        <v>292</v>
      </c>
      <c r="I18" s="29">
        <v>306</v>
      </c>
      <c r="J18" s="29">
        <v>299</v>
      </c>
      <c r="K18" s="29">
        <v>273</v>
      </c>
      <c r="L18" s="29">
        <v>234</v>
      </c>
      <c r="M18" s="29">
        <v>192</v>
      </c>
      <c r="N18" s="29">
        <v>158</v>
      </c>
      <c r="O18" s="29">
        <v>141</v>
      </c>
      <c r="P18" s="29">
        <v>145</v>
      </c>
      <c r="Q18" s="29">
        <v>169</v>
      </c>
      <c r="R18" s="29">
        <v>206</v>
      </c>
      <c r="S18" s="29">
        <v>247</v>
      </c>
      <c r="T18" s="29">
        <v>283</v>
      </c>
      <c r="U18" s="29">
        <v>303</v>
      </c>
      <c r="V18" s="29">
        <v>304</v>
      </c>
      <c r="W18" s="29">
        <v>285</v>
      </c>
      <c r="X18" s="29">
        <v>251</v>
      </c>
      <c r="Y18" s="29">
        <v>213</v>
      </c>
    </row>
    <row r="19" spans="1:25" ht="19" x14ac:dyDescent="0.25">
      <c r="A19" s="27">
        <v>7</v>
      </c>
      <c r="B19" s="29">
        <v>180</v>
      </c>
      <c r="C19" s="29">
        <v>161</v>
      </c>
      <c r="D19" s="29">
        <v>160</v>
      </c>
      <c r="E19" s="29">
        <v>178</v>
      </c>
      <c r="F19" s="29">
        <v>210</v>
      </c>
      <c r="G19" s="29">
        <v>248</v>
      </c>
      <c r="H19" s="29">
        <v>282</v>
      </c>
      <c r="I19" s="29">
        <v>303</v>
      </c>
      <c r="J19" s="29">
        <v>305</v>
      </c>
      <c r="K19" s="29">
        <v>286</v>
      </c>
      <c r="L19" s="29">
        <v>251</v>
      </c>
      <c r="M19" s="29">
        <v>209</v>
      </c>
      <c r="N19" s="29">
        <v>170</v>
      </c>
      <c r="O19" s="29">
        <v>144</v>
      </c>
      <c r="P19" s="29">
        <v>137</v>
      </c>
      <c r="Q19" s="29">
        <v>151</v>
      </c>
      <c r="R19" s="29">
        <v>183</v>
      </c>
      <c r="S19" s="29">
        <v>225</v>
      </c>
      <c r="T19" s="29">
        <v>266</v>
      </c>
      <c r="U19" s="29">
        <v>297</v>
      </c>
      <c r="V19" s="29">
        <v>309</v>
      </c>
      <c r="W19" s="29">
        <v>301</v>
      </c>
      <c r="X19" s="29">
        <v>276</v>
      </c>
      <c r="Y19" s="29">
        <v>240</v>
      </c>
    </row>
    <row r="20" spans="1:25" ht="19" x14ac:dyDescent="0.25">
      <c r="A20" s="27">
        <v>8</v>
      </c>
      <c r="B20" s="29">
        <v>204</v>
      </c>
      <c r="C20" s="29">
        <v>178</v>
      </c>
      <c r="D20" s="29">
        <v>168</v>
      </c>
      <c r="E20" s="29">
        <v>177</v>
      </c>
      <c r="F20" s="29">
        <v>201</v>
      </c>
      <c r="G20" s="29">
        <v>235</v>
      </c>
      <c r="H20" s="29">
        <v>270</v>
      </c>
      <c r="I20" s="29">
        <v>296</v>
      </c>
      <c r="J20" s="29">
        <v>306</v>
      </c>
      <c r="K20" s="29">
        <v>296</v>
      </c>
      <c r="L20" s="29">
        <v>268</v>
      </c>
      <c r="M20" s="29">
        <v>228</v>
      </c>
      <c r="N20" s="29">
        <v>187</v>
      </c>
      <c r="O20" s="29">
        <v>154</v>
      </c>
      <c r="P20" s="29">
        <v>137</v>
      </c>
      <c r="Q20" s="29">
        <v>139</v>
      </c>
      <c r="R20" s="29">
        <v>161</v>
      </c>
      <c r="S20" s="29">
        <v>197</v>
      </c>
      <c r="T20" s="29">
        <v>238</v>
      </c>
      <c r="U20" s="29">
        <v>275</v>
      </c>
      <c r="V20" s="29">
        <v>297</v>
      </c>
      <c r="W20" s="29">
        <v>301</v>
      </c>
      <c r="X20" s="29">
        <v>287</v>
      </c>
      <c r="Y20" s="29">
        <v>259</v>
      </c>
    </row>
    <row r="21" spans="1:25" ht="19" x14ac:dyDescent="0.25">
      <c r="A21" s="27">
        <v>9</v>
      </c>
      <c r="B21" s="29">
        <v>226</v>
      </c>
      <c r="C21" s="29">
        <v>197</v>
      </c>
      <c r="D21" s="29">
        <v>179</v>
      </c>
      <c r="E21" s="29">
        <v>179</v>
      </c>
      <c r="F21" s="29">
        <v>194</v>
      </c>
      <c r="G21" s="29">
        <v>221</v>
      </c>
      <c r="H21" s="29">
        <v>253</v>
      </c>
      <c r="I21" s="29">
        <v>282</v>
      </c>
      <c r="J21" s="29">
        <v>299</v>
      </c>
      <c r="K21" s="29">
        <v>299</v>
      </c>
      <c r="L21" s="29">
        <v>281</v>
      </c>
      <c r="M21" s="29">
        <v>248</v>
      </c>
      <c r="N21" s="29">
        <v>208</v>
      </c>
      <c r="O21" s="29">
        <v>170</v>
      </c>
      <c r="P21" s="29">
        <v>144</v>
      </c>
      <c r="Q21" s="29">
        <v>135</v>
      </c>
      <c r="R21" s="29">
        <v>146</v>
      </c>
      <c r="S21" s="29">
        <v>173</v>
      </c>
      <c r="T21" s="29">
        <v>211</v>
      </c>
      <c r="U21" s="29">
        <v>250</v>
      </c>
      <c r="V21" s="29">
        <v>281</v>
      </c>
      <c r="W21" s="29">
        <v>297</v>
      </c>
      <c r="X21" s="29">
        <v>296</v>
      </c>
      <c r="Y21" s="29">
        <v>279</v>
      </c>
    </row>
    <row r="23" spans="1:25" x14ac:dyDescent="0.25">
      <c r="A23" t="s">
        <v>29</v>
      </c>
      <c r="F23" t="s">
        <v>34</v>
      </c>
    </row>
    <row r="24" spans="1:25" ht="19" x14ac:dyDescent="0.25">
      <c r="A24" s="25" t="s">
        <v>26</v>
      </c>
      <c r="B24" s="25" t="s">
        <v>30</v>
      </c>
      <c r="J24" s="25" t="s">
        <v>31</v>
      </c>
    </row>
    <row r="25" spans="1:25" ht="19" x14ac:dyDescent="0.25">
      <c r="B25" s="25" t="s">
        <v>27</v>
      </c>
      <c r="C25" s="25" t="s">
        <v>32</v>
      </c>
      <c r="D25" s="25" t="s">
        <v>27</v>
      </c>
      <c r="E25" s="25" t="s">
        <v>32</v>
      </c>
      <c r="F25" s="25" t="s">
        <v>27</v>
      </c>
      <c r="G25" s="25" t="s">
        <v>32</v>
      </c>
      <c r="H25" s="25" t="s">
        <v>27</v>
      </c>
      <c r="I25" s="25" t="s">
        <v>32</v>
      </c>
      <c r="J25" s="25" t="s">
        <v>27</v>
      </c>
      <c r="K25" s="25" t="s">
        <v>32</v>
      </c>
      <c r="L25" s="25" t="s">
        <v>27</v>
      </c>
      <c r="M25" s="25" t="s">
        <v>32</v>
      </c>
      <c r="N25" s="25" t="s">
        <v>27</v>
      </c>
      <c r="O25" s="25" t="s">
        <v>32</v>
      </c>
      <c r="P25" s="25" t="s">
        <v>27</v>
      </c>
      <c r="Q25" s="25" t="s">
        <v>32</v>
      </c>
    </row>
    <row r="26" spans="1:25" ht="19" x14ac:dyDescent="0.25">
      <c r="A26" s="27">
        <v>3</v>
      </c>
      <c r="B26" s="30">
        <v>0.24583333333333335</v>
      </c>
      <c r="C26" s="26">
        <v>285</v>
      </c>
      <c r="D26" s="30">
        <v>0.74236111111111114</v>
      </c>
      <c r="E26" s="26">
        <v>283</v>
      </c>
      <c r="F26" s="26" t="s">
        <v>33</v>
      </c>
      <c r="G26" s="26" t="s">
        <v>33</v>
      </c>
      <c r="H26" s="26" t="s">
        <v>33</v>
      </c>
      <c r="I26" s="26" t="s">
        <v>33</v>
      </c>
      <c r="J26" s="30">
        <v>0.49444444444444446</v>
      </c>
      <c r="K26" s="26">
        <v>162</v>
      </c>
      <c r="L26" s="30" t="s">
        <v>33</v>
      </c>
      <c r="M26" s="26" t="s">
        <v>33</v>
      </c>
      <c r="N26" s="26" t="s">
        <v>33</v>
      </c>
      <c r="O26" s="26" t="s">
        <v>33</v>
      </c>
      <c r="P26" s="26" t="s">
        <v>33</v>
      </c>
      <c r="Q26" s="26" t="s">
        <v>33</v>
      </c>
    </row>
    <row r="27" spans="1:25" ht="19" x14ac:dyDescent="0.25">
      <c r="A27" s="27">
        <v>4</v>
      </c>
      <c r="B27" s="30">
        <v>0.26527777777777778</v>
      </c>
      <c r="C27" s="26">
        <v>290</v>
      </c>
      <c r="D27" s="30">
        <v>0.76666666666666661</v>
      </c>
      <c r="E27" s="26">
        <v>295</v>
      </c>
      <c r="F27" s="26" t="s">
        <v>33</v>
      </c>
      <c r="G27" s="26" t="s">
        <v>33</v>
      </c>
      <c r="H27" s="26" t="s">
        <v>33</v>
      </c>
      <c r="I27" s="26" t="s">
        <v>33</v>
      </c>
      <c r="J27" s="30">
        <v>1.3888888888888889E-3</v>
      </c>
      <c r="K27" s="26">
        <v>138</v>
      </c>
      <c r="L27" s="30">
        <v>0.5131944444444444</v>
      </c>
      <c r="M27" s="26">
        <v>151</v>
      </c>
      <c r="N27" s="26" t="s">
        <v>33</v>
      </c>
      <c r="O27" s="26" t="s">
        <v>33</v>
      </c>
      <c r="P27" s="26" t="s">
        <v>33</v>
      </c>
      <c r="Q27" s="26" t="s">
        <v>33</v>
      </c>
    </row>
    <row r="28" spans="1:25" ht="19" x14ac:dyDescent="0.25">
      <c r="A28" s="27">
        <v>5</v>
      </c>
      <c r="B28" s="30">
        <v>0.28194444444444444</v>
      </c>
      <c r="C28" s="26">
        <v>304</v>
      </c>
      <c r="D28" s="30">
        <v>0.78888888888888886</v>
      </c>
      <c r="E28" s="26">
        <v>305</v>
      </c>
      <c r="F28" s="26" t="s">
        <v>33</v>
      </c>
      <c r="G28" s="26" t="s">
        <v>33</v>
      </c>
      <c r="H28" s="26" t="s">
        <v>33</v>
      </c>
      <c r="I28" s="26" t="s">
        <v>33</v>
      </c>
      <c r="J28" s="30">
        <v>2.1527777777777781E-2</v>
      </c>
      <c r="K28" s="26">
        <v>146</v>
      </c>
      <c r="L28" s="30">
        <v>0.53333333333333333</v>
      </c>
      <c r="M28" s="26">
        <v>153</v>
      </c>
      <c r="N28" s="26" t="s">
        <v>33</v>
      </c>
      <c r="O28" s="26" t="s">
        <v>33</v>
      </c>
      <c r="P28" s="26" t="s">
        <v>33</v>
      </c>
      <c r="Q28" s="26" t="s">
        <v>33</v>
      </c>
    </row>
    <row r="29" spans="1:25" ht="19" x14ac:dyDescent="0.25">
      <c r="A29" s="27">
        <v>6</v>
      </c>
      <c r="B29" s="30">
        <v>0.29930555555555555</v>
      </c>
      <c r="C29" s="26">
        <v>306</v>
      </c>
      <c r="D29" s="30">
        <v>0.81388888888888899</v>
      </c>
      <c r="E29" s="26">
        <v>306</v>
      </c>
      <c r="F29" s="26" t="s">
        <v>33</v>
      </c>
      <c r="G29" s="26" t="s">
        <v>33</v>
      </c>
      <c r="H29" s="26" t="s">
        <v>33</v>
      </c>
      <c r="I29" s="26" t="s">
        <v>33</v>
      </c>
      <c r="J29" s="30">
        <v>4.2361111111111106E-2</v>
      </c>
      <c r="K29" s="26">
        <v>151</v>
      </c>
      <c r="L29" s="30">
        <v>0.55486111111111114</v>
      </c>
      <c r="M29" s="26">
        <v>140</v>
      </c>
      <c r="N29" s="26" t="s">
        <v>33</v>
      </c>
      <c r="O29" s="26" t="s">
        <v>33</v>
      </c>
      <c r="P29" s="26" t="s">
        <v>33</v>
      </c>
      <c r="Q29" s="26" t="s">
        <v>33</v>
      </c>
    </row>
    <row r="30" spans="1:25" ht="19" x14ac:dyDescent="0.25">
      <c r="A30" s="27">
        <v>7</v>
      </c>
      <c r="B30" s="30">
        <v>0.31597222222222221</v>
      </c>
      <c r="C30" s="26">
        <v>307</v>
      </c>
      <c r="D30" s="30">
        <v>0.83750000000000002</v>
      </c>
      <c r="E30" s="26">
        <v>309</v>
      </c>
      <c r="F30" s="26" t="s">
        <v>33</v>
      </c>
      <c r="G30" s="26" t="s">
        <v>33</v>
      </c>
      <c r="H30" s="26" t="s">
        <v>33</v>
      </c>
      <c r="I30" s="26" t="s">
        <v>33</v>
      </c>
      <c r="J30" s="30">
        <v>6.3888888888888884E-2</v>
      </c>
      <c r="K30" s="26">
        <v>158</v>
      </c>
      <c r="L30" s="30">
        <v>0.5756944444444444</v>
      </c>
      <c r="M30" s="26">
        <v>137</v>
      </c>
      <c r="N30" s="26" t="s">
        <v>33</v>
      </c>
      <c r="O30" s="26" t="s">
        <v>33</v>
      </c>
      <c r="P30" s="26" t="s">
        <v>33</v>
      </c>
      <c r="Q30" s="26" t="s">
        <v>33</v>
      </c>
    </row>
    <row r="31" spans="1:25" ht="19" x14ac:dyDescent="0.25">
      <c r="A31" s="27">
        <v>8</v>
      </c>
      <c r="B31" s="30">
        <v>0.33402777777777781</v>
      </c>
      <c r="C31" s="26">
        <v>306</v>
      </c>
      <c r="D31" s="30">
        <v>0.86319444444444438</v>
      </c>
      <c r="E31" s="26">
        <v>302</v>
      </c>
      <c r="F31" s="26" t="s">
        <v>33</v>
      </c>
      <c r="G31" s="26" t="s">
        <v>33</v>
      </c>
      <c r="H31" s="26" t="s">
        <v>33</v>
      </c>
      <c r="I31" s="26" t="s">
        <v>33</v>
      </c>
      <c r="J31" s="30">
        <v>8.4722222222222213E-2</v>
      </c>
      <c r="K31" s="26">
        <v>168</v>
      </c>
      <c r="L31" s="30">
        <v>0.59930555555555554</v>
      </c>
      <c r="M31" s="26">
        <v>135</v>
      </c>
      <c r="N31" s="26" t="s">
        <v>33</v>
      </c>
      <c r="O31" s="26" t="s">
        <v>33</v>
      </c>
      <c r="P31" s="26" t="s">
        <v>33</v>
      </c>
      <c r="Q31" s="26" t="s">
        <v>33</v>
      </c>
    </row>
    <row r="32" spans="1:25" ht="19" x14ac:dyDescent="0.25">
      <c r="A32" s="27">
        <v>9</v>
      </c>
      <c r="B32" s="30">
        <v>0.35416666666666669</v>
      </c>
      <c r="C32" s="26">
        <v>301</v>
      </c>
      <c r="D32" s="30">
        <v>0.89236111111111116</v>
      </c>
      <c r="E32" s="26">
        <v>299</v>
      </c>
      <c r="F32" s="26" t="s">
        <v>33</v>
      </c>
      <c r="G32" s="26" t="s">
        <v>33</v>
      </c>
      <c r="H32" s="26" t="s">
        <v>33</v>
      </c>
      <c r="I32" s="26" t="s">
        <v>33</v>
      </c>
      <c r="J32" s="30">
        <v>0.10625</v>
      </c>
      <c r="K32" s="26">
        <v>177</v>
      </c>
      <c r="L32" s="30">
        <v>0.62291666666666667</v>
      </c>
      <c r="M32" s="26">
        <v>135</v>
      </c>
      <c r="N32" s="26" t="s">
        <v>33</v>
      </c>
      <c r="O32" s="26" t="s">
        <v>33</v>
      </c>
      <c r="P32" s="26" t="s">
        <v>33</v>
      </c>
      <c r="Q32" s="26" t="s">
        <v>33</v>
      </c>
    </row>
    <row r="33" spans="1:29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9" x14ac:dyDescent="0.25">
      <c r="A34" s="21" t="s">
        <v>35</v>
      </c>
      <c r="E34" t="s">
        <v>37</v>
      </c>
    </row>
    <row r="35" spans="1:29" ht="19" x14ac:dyDescent="0.25">
      <c r="B35" s="25" t="s">
        <v>27</v>
      </c>
    </row>
    <row r="36" spans="1:29" ht="19" x14ac:dyDescent="0.25">
      <c r="A36" s="25" t="s">
        <v>26</v>
      </c>
      <c r="B36" s="28">
        <v>0</v>
      </c>
      <c r="C36" s="28">
        <v>1</v>
      </c>
      <c r="D36" s="28">
        <v>2</v>
      </c>
      <c r="E36" s="28">
        <v>3</v>
      </c>
      <c r="F36" s="28">
        <v>4</v>
      </c>
      <c r="G36" s="28">
        <v>5</v>
      </c>
      <c r="H36" s="28">
        <v>6</v>
      </c>
      <c r="I36" s="28">
        <v>7</v>
      </c>
      <c r="J36" s="28">
        <v>8</v>
      </c>
      <c r="K36" s="28">
        <v>9</v>
      </c>
      <c r="L36" s="28">
        <v>10</v>
      </c>
      <c r="M36" s="28">
        <v>11</v>
      </c>
      <c r="N36" s="28">
        <v>12</v>
      </c>
      <c r="O36" s="28">
        <v>13</v>
      </c>
      <c r="P36" s="28">
        <v>14</v>
      </c>
      <c r="Q36" s="28">
        <v>15</v>
      </c>
      <c r="R36" s="28">
        <v>16</v>
      </c>
      <c r="S36" s="28">
        <v>17</v>
      </c>
      <c r="T36" s="28">
        <v>18</v>
      </c>
      <c r="U36" s="28">
        <v>19</v>
      </c>
      <c r="V36" s="28">
        <v>20</v>
      </c>
      <c r="W36" s="28">
        <v>21</v>
      </c>
      <c r="X36" s="28">
        <v>22</v>
      </c>
      <c r="Y36" s="28">
        <v>23</v>
      </c>
      <c r="Z36" t="s">
        <v>38</v>
      </c>
      <c r="AB36" t="s">
        <v>38</v>
      </c>
    </row>
    <row r="37" spans="1:29" ht="19" x14ac:dyDescent="0.25">
      <c r="A37" s="27">
        <v>3</v>
      </c>
      <c r="B37" s="32">
        <f>B15-105.9</f>
        <v>38.099999999999994</v>
      </c>
      <c r="C37" s="32">
        <f t="shared" ref="C37:Y37" si="0">C15-105.9</f>
        <v>54.099999999999994</v>
      </c>
      <c r="D37" s="32">
        <f t="shared" si="0"/>
        <v>83.1</v>
      </c>
      <c r="E37" s="32">
        <f t="shared" si="0"/>
        <v>117.1</v>
      </c>
      <c r="F37" s="32">
        <f t="shared" si="0"/>
        <v>149.1</v>
      </c>
      <c r="G37" s="32">
        <f t="shared" si="0"/>
        <v>172.1</v>
      </c>
      <c r="H37" s="32">
        <f t="shared" si="0"/>
        <v>178.1</v>
      </c>
      <c r="I37" s="32">
        <f t="shared" si="0"/>
        <v>169.1</v>
      </c>
      <c r="J37" s="32">
        <f t="shared" si="0"/>
        <v>145.1</v>
      </c>
      <c r="K37" s="32">
        <f t="shared" si="0"/>
        <v>114.1</v>
      </c>
      <c r="L37" s="32">
        <f t="shared" si="0"/>
        <v>84.1</v>
      </c>
      <c r="M37" s="32">
        <f t="shared" si="0"/>
        <v>62.099999999999994</v>
      </c>
      <c r="N37" s="32">
        <f t="shared" si="0"/>
        <v>57.099999999999994</v>
      </c>
      <c r="O37" s="32">
        <f t="shared" si="0"/>
        <v>67.099999999999994</v>
      </c>
      <c r="P37" s="32">
        <f t="shared" si="0"/>
        <v>90.1</v>
      </c>
      <c r="Q37" s="32">
        <f t="shared" si="0"/>
        <v>121.1</v>
      </c>
      <c r="R37" s="38">
        <f t="shared" si="0"/>
        <v>151.1</v>
      </c>
      <c r="S37" s="38">
        <f t="shared" si="0"/>
        <v>172.1</v>
      </c>
      <c r="T37" s="32">
        <f t="shared" si="0"/>
        <v>177.1</v>
      </c>
      <c r="U37" s="32">
        <f t="shared" si="0"/>
        <v>165.1</v>
      </c>
      <c r="V37" s="32">
        <f t="shared" si="0"/>
        <v>137.1</v>
      </c>
      <c r="W37" s="32">
        <f t="shared" si="0"/>
        <v>102.1</v>
      </c>
      <c r="X37" s="32">
        <f t="shared" si="0"/>
        <v>67.099999999999994</v>
      </c>
      <c r="Y37" s="32">
        <f t="shared" si="0"/>
        <v>42.099999999999994</v>
      </c>
      <c r="Z37" s="36">
        <v>16</v>
      </c>
      <c r="AA37" s="36">
        <v>25</v>
      </c>
      <c r="AB37" s="34"/>
      <c r="AC37" s="34"/>
    </row>
    <row r="38" spans="1:29" ht="19" x14ac:dyDescent="0.25">
      <c r="A38" s="27">
        <v>4</v>
      </c>
      <c r="B38" s="32">
        <f t="shared" ref="B38:Y38" si="1">B16-105.9</f>
        <v>32.099999999999994</v>
      </c>
      <c r="C38" s="32">
        <f t="shared" si="1"/>
        <v>40.099999999999994</v>
      </c>
      <c r="D38" s="32">
        <f t="shared" si="1"/>
        <v>65.099999999999994</v>
      </c>
      <c r="E38" s="32">
        <f t="shared" si="1"/>
        <v>100.1</v>
      </c>
      <c r="F38" s="32">
        <f t="shared" si="1"/>
        <v>137.1</v>
      </c>
      <c r="G38" s="32">
        <f t="shared" si="1"/>
        <v>167.1</v>
      </c>
      <c r="H38" s="32">
        <f t="shared" si="1"/>
        <v>183.1</v>
      </c>
      <c r="I38" s="32">
        <f t="shared" si="1"/>
        <v>180.1</v>
      </c>
      <c r="J38" s="32">
        <f t="shared" si="1"/>
        <v>159.1</v>
      </c>
      <c r="K38" s="32">
        <f t="shared" si="1"/>
        <v>126.1</v>
      </c>
      <c r="L38" s="32">
        <f t="shared" si="1"/>
        <v>90.1</v>
      </c>
      <c r="M38" s="32">
        <f t="shared" si="1"/>
        <v>61.099999999999994</v>
      </c>
      <c r="N38" s="32">
        <f t="shared" si="1"/>
        <v>46.099999999999994</v>
      </c>
      <c r="O38" s="32">
        <f t="shared" si="1"/>
        <v>50.099999999999994</v>
      </c>
      <c r="P38" s="38">
        <f t="shared" si="1"/>
        <v>70.099999999999994</v>
      </c>
      <c r="Q38" s="38">
        <f t="shared" si="1"/>
        <v>104.1</v>
      </c>
      <c r="R38" s="39">
        <f t="shared" si="1"/>
        <v>140.1</v>
      </c>
      <c r="S38" s="39">
        <f t="shared" si="1"/>
        <v>171.1</v>
      </c>
      <c r="T38" s="32">
        <f t="shared" si="1"/>
        <v>188.1</v>
      </c>
      <c r="U38" s="32">
        <f t="shared" si="1"/>
        <v>186.1</v>
      </c>
      <c r="V38" s="32">
        <f t="shared" si="1"/>
        <v>165.1</v>
      </c>
      <c r="W38" s="32">
        <f t="shared" si="1"/>
        <v>131.1</v>
      </c>
      <c r="X38" s="32">
        <f t="shared" si="1"/>
        <v>93.1</v>
      </c>
      <c r="Y38" s="32">
        <f t="shared" si="1"/>
        <v>61.099999999999994</v>
      </c>
      <c r="Z38" s="36">
        <v>14</v>
      </c>
      <c r="AA38" s="36">
        <v>7</v>
      </c>
      <c r="AB38" s="40">
        <v>16</v>
      </c>
      <c r="AC38" s="40">
        <v>36</v>
      </c>
    </row>
    <row r="39" spans="1:29" ht="19" x14ac:dyDescent="0.25">
      <c r="A39" s="27">
        <v>5</v>
      </c>
      <c r="B39" s="32">
        <f t="shared" ref="B39:Y39" si="2">B17-105.9</f>
        <v>42.099999999999994</v>
      </c>
      <c r="C39" s="32">
        <f t="shared" si="2"/>
        <v>42.099999999999994</v>
      </c>
      <c r="D39" s="32">
        <f t="shared" si="2"/>
        <v>61.099999999999994</v>
      </c>
      <c r="E39" s="32">
        <f t="shared" si="2"/>
        <v>94.1</v>
      </c>
      <c r="F39" s="32">
        <f t="shared" si="2"/>
        <v>134.1</v>
      </c>
      <c r="G39" s="32">
        <f t="shared" si="2"/>
        <v>170.1</v>
      </c>
      <c r="H39" s="32">
        <f t="shared" si="2"/>
        <v>193.1</v>
      </c>
      <c r="I39" s="32">
        <f t="shared" si="2"/>
        <v>198.1</v>
      </c>
      <c r="J39" s="32">
        <f t="shared" si="2"/>
        <v>184.1</v>
      </c>
      <c r="K39" s="32">
        <f t="shared" si="2"/>
        <v>154.1</v>
      </c>
      <c r="L39" s="32">
        <f t="shared" si="2"/>
        <v>115.1</v>
      </c>
      <c r="M39" s="32">
        <f t="shared" si="2"/>
        <v>79.099999999999994</v>
      </c>
      <c r="N39" s="32">
        <f t="shared" si="2"/>
        <v>54.099999999999994</v>
      </c>
      <c r="O39" s="32">
        <f t="shared" si="2"/>
        <v>48.099999999999994</v>
      </c>
      <c r="P39" s="32">
        <f t="shared" si="2"/>
        <v>61.099999999999994</v>
      </c>
      <c r="Q39" s="32">
        <f t="shared" si="2"/>
        <v>90.1</v>
      </c>
      <c r="R39" s="32">
        <f t="shared" si="2"/>
        <v>128.1</v>
      </c>
      <c r="S39" s="32">
        <f t="shared" si="2"/>
        <v>165.1</v>
      </c>
      <c r="T39" s="38">
        <f t="shared" si="2"/>
        <v>191.1</v>
      </c>
      <c r="U39" s="38">
        <f t="shared" si="2"/>
        <v>199.1</v>
      </c>
      <c r="V39" s="32">
        <f t="shared" si="2"/>
        <v>188.1</v>
      </c>
      <c r="W39" s="32">
        <f t="shared" si="2"/>
        <v>159.1</v>
      </c>
      <c r="X39" s="32">
        <f t="shared" si="2"/>
        <v>120.1</v>
      </c>
      <c r="Y39" s="32">
        <f t="shared" si="2"/>
        <v>82.1</v>
      </c>
      <c r="Z39" s="36">
        <v>18</v>
      </c>
      <c r="AA39" s="36">
        <v>40</v>
      </c>
      <c r="AB39" s="34"/>
      <c r="AC39" s="34"/>
    </row>
    <row r="40" spans="1:29" ht="19" x14ac:dyDescent="0.25">
      <c r="A40" s="27">
        <v>6</v>
      </c>
      <c r="B40" s="32">
        <f t="shared" ref="B40:Y40" si="3">B18-105.9</f>
        <v>55.099999999999994</v>
      </c>
      <c r="C40" s="32">
        <f t="shared" si="3"/>
        <v>45.099999999999994</v>
      </c>
      <c r="D40" s="32">
        <f t="shared" si="3"/>
        <v>55.099999999999994</v>
      </c>
      <c r="E40" s="32">
        <f t="shared" si="3"/>
        <v>81.099999999999994</v>
      </c>
      <c r="F40" s="32">
        <f t="shared" si="3"/>
        <v>118.1</v>
      </c>
      <c r="G40" s="32">
        <f t="shared" si="3"/>
        <v>156.1</v>
      </c>
      <c r="H40" s="32">
        <f t="shared" si="3"/>
        <v>186.1</v>
      </c>
      <c r="I40" s="32">
        <f t="shared" si="3"/>
        <v>200.1</v>
      </c>
      <c r="J40" s="32">
        <f t="shared" si="3"/>
        <v>193.1</v>
      </c>
      <c r="K40" s="32">
        <f t="shared" si="3"/>
        <v>167.1</v>
      </c>
      <c r="L40" s="32">
        <f t="shared" si="3"/>
        <v>128.1</v>
      </c>
      <c r="M40" s="32">
        <f t="shared" si="3"/>
        <v>86.1</v>
      </c>
      <c r="N40" s="32">
        <f t="shared" si="3"/>
        <v>52.099999999999994</v>
      </c>
      <c r="O40" s="32">
        <f t="shared" si="3"/>
        <v>35.099999999999994</v>
      </c>
      <c r="P40" s="38">
        <f t="shared" si="3"/>
        <v>39.099999999999994</v>
      </c>
      <c r="Q40" s="38">
        <f t="shared" si="3"/>
        <v>63.099999999999994</v>
      </c>
      <c r="R40" s="32">
        <f t="shared" si="3"/>
        <v>100.1</v>
      </c>
      <c r="S40" s="32">
        <f t="shared" si="3"/>
        <v>141.1</v>
      </c>
      <c r="T40" s="32">
        <f t="shared" si="3"/>
        <v>177.1</v>
      </c>
      <c r="U40" s="32">
        <f t="shared" si="3"/>
        <v>197.1</v>
      </c>
      <c r="V40" s="32">
        <f t="shared" si="3"/>
        <v>198.1</v>
      </c>
      <c r="W40" s="32">
        <f t="shared" si="3"/>
        <v>179.1</v>
      </c>
      <c r="X40" s="32">
        <f t="shared" si="3"/>
        <v>145.1</v>
      </c>
      <c r="Y40" s="32">
        <f t="shared" si="3"/>
        <v>107.1</v>
      </c>
      <c r="Z40" s="36">
        <v>14</v>
      </c>
      <c r="AA40" s="36">
        <v>8</v>
      </c>
      <c r="AB40" s="34"/>
      <c r="AC40" s="34"/>
    </row>
    <row r="41" spans="1:29" ht="19" x14ac:dyDescent="0.25">
      <c r="A41" s="27">
        <v>7</v>
      </c>
      <c r="B41" s="32">
        <f t="shared" ref="B41:Y41" si="4">B19-105.9</f>
        <v>74.099999999999994</v>
      </c>
      <c r="C41" s="32">
        <f t="shared" si="4"/>
        <v>55.099999999999994</v>
      </c>
      <c r="D41" s="32">
        <f t="shared" si="4"/>
        <v>54.099999999999994</v>
      </c>
      <c r="E41" s="32">
        <f t="shared" si="4"/>
        <v>72.099999999999994</v>
      </c>
      <c r="F41" s="32">
        <f t="shared" si="4"/>
        <v>104.1</v>
      </c>
      <c r="G41" s="32">
        <f t="shared" si="4"/>
        <v>142.1</v>
      </c>
      <c r="H41" s="32">
        <f t="shared" si="4"/>
        <v>176.1</v>
      </c>
      <c r="I41" s="32">
        <f t="shared" si="4"/>
        <v>197.1</v>
      </c>
      <c r="J41" s="32">
        <f t="shared" si="4"/>
        <v>199.1</v>
      </c>
      <c r="K41" s="32">
        <f t="shared" si="4"/>
        <v>180.1</v>
      </c>
      <c r="L41" s="32">
        <f t="shared" si="4"/>
        <v>145.1</v>
      </c>
      <c r="M41" s="32">
        <f t="shared" si="4"/>
        <v>103.1</v>
      </c>
      <c r="N41" s="32">
        <f t="shared" si="4"/>
        <v>64.099999999999994</v>
      </c>
      <c r="O41" s="38">
        <f t="shared" si="4"/>
        <v>38.099999999999994</v>
      </c>
      <c r="P41" s="38">
        <f t="shared" si="4"/>
        <v>31.099999999999994</v>
      </c>
      <c r="Q41" s="32">
        <f t="shared" si="4"/>
        <v>45.099999999999994</v>
      </c>
      <c r="R41" s="32">
        <f t="shared" si="4"/>
        <v>77.099999999999994</v>
      </c>
      <c r="S41" s="32">
        <f t="shared" si="4"/>
        <v>119.1</v>
      </c>
      <c r="T41" s="32">
        <f t="shared" si="4"/>
        <v>160.1</v>
      </c>
      <c r="U41" s="32">
        <f t="shared" si="4"/>
        <v>191.1</v>
      </c>
      <c r="V41" s="32">
        <f t="shared" si="4"/>
        <v>203.1</v>
      </c>
      <c r="W41" s="32">
        <f t="shared" si="4"/>
        <v>195.1</v>
      </c>
      <c r="X41" s="32">
        <f t="shared" si="4"/>
        <v>170.1</v>
      </c>
      <c r="Y41" s="32">
        <f t="shared" si="4"/>
        <v>134.1</v>
      </c>
      <c r="Z41" s="36">
        <v>13</v>
      </c>
      <c r="AA41" s="36">
        <v>49</v>
      </c>
      <c r="AB41" s="34"/>
      <c r="AC41" s="34"/>
    </row>
    <row r="42" spans="1:29" ht="19" x14ac:dyDescent="0.25">
      <c r="A42" s="27">
        <v>8</v>
      </c>
      <c r="B42" s="32">
        <f t="shared" ref="B42:Y42" si="5">B20-105.9</f>
        <v>98.1</v>
      </c>
      <c r="C42" s="32">
        <f t="shared" si="5"/>
        <v>72.099999999999994</v>
      </c>
      <c r="D42" s="32">
        <f t="shared" si="5"/>
        <v>62.099999999999994</v>
      </c>
      <c r="E42" s="32">
        <f t="shared" si="5"/>
        <v>71.099999999999994</v>
      </c>
      <c r="F42" s="32">
        <f t="shared" si="5"/>
        <v>95.1</v>
      </c>
      <c r="G42" s="32">
        <f t="shared" si="5"/>
        <v>129.1</v>
      </c>
      <c r="H42" s="32">
        <f t="shared" si="5"/>
        <v>164.1</v>
      </c>
      <c r="I42" s="32">
        <f t="shared" si="5"/>
        <v>190.1</v>
      </c>
      <c r="J42" s="32">
        <f t="shared" si="5"/>
        <v>200.1</v>
      </c>
      <c r="K42" s="32">
        <f t="shared" si="5"/>
        <v>190.1</v>
      </c>
      <c r="L42" s="32">
        <f t="shared" si="5"/>
        <v>162.1</v>
      </c>
      <c r="M42" s="32">
        <f t="shared" si="5"/>
        <v>122.1</v>
      </c>
      <c r="N42" s="32">
        <f t="shared" si="5"/>
        <v>81.099999999999994</v>
      </c>
      <c r="O42" s="32">
        <f t="shared" si="5"/>
        <v>48.099999999999994</v>
      </c>
      <c r="P42" s="32">
        <f t="shared" si="5"/>
        <v>31.099999999999994</v>
      </c>
      <c r="Q42" s="32">
        <f t="shared" si="5"/>
        <v>33.099999999999994</v>
      </c>
      <c r="R42" s="32">
        <f t="shared" si="5"/>
        <v>55.099999999999994</v>
      </c>
      <c r="S42" s="32">
        <f t="shared" si="5"/>
        <v>91.1</v>
      </c>
      <c r="T42" s="38">
        <f t="shared" si="5"/>
        <v>132.1</v>
      </c>
      <c r="U42" s="38">
        <f t="shared" si="5"/>
        <v>169.1</v>
      </c>
      <c r="V42" s="32">
        <f t="shared" si="5"/>
        <v>191.1</v>
      </c>
      <c r="W42" s="32">
        <f t="shared" si="5"/>
        <v>195.1</v>
      </c>
      <c r="X42" s="32">
        <f t="shared" si="5"/>
        <v>181.1</v>
      </c>
      <c r="Y42" s="32">
        <f t="shared" si="5"/>
        <v>153.1</v>
      </c>
      <c r="Z42" s="36">
        <v>18</v>
      </c>
      <c r="AA42" s="36">
        <v>26</v>
      </c>
      <c r="AB42" s="34"/>
      <c r="AC42" s="34"/>
    </row>
    <row r="43" spans="1:29" ht="19" x14ac:dyDescent="0.25">
      <c r="A43" s="27">
        <v>9</v>
      </c>
      <c r="B43" s="32">
        <f t="shared" ref="B43:Y43" si="6">B21-105.9</f>
        <v>120.1</v>
      </c>
      <c r="C43" s="32">
        <f t="shared" si="6"/>
        <v>91.1</v>
      </c>
      <c r="D43" s="32">
        <f t="shared" si="6"/>
        <v>73.099999999999994</v>
      </c>
      <c r="E43" s="32">
        <f t="shared" si="6"/>
        <v>73.099999999999994</v>
      </c>
      <c r="F43" s="32">
        <f t="shared" si="6"/>
        <v>88.1</v>
      </c>
      <c r="G43" s="32">
        <f t="shared" si="6"/>
        <v>115.1</v>
      </c>
      <c r="H43" s="32">
        <f t="shared" si="6"/>
        <v>147.1</v>
      </c>
      <c r="I43" s="32">
        <f t="shared" si="6"/>
        <v>176.1</v>
      </c>
      <c r="J43" s="32">
        <f t="shared" si="6"/>
        <v>193.1</v>
      </c>
      <c r="K43" s="32">
        <f t="shared" si="6"/>
        <v>193.1</v>
      </c>
      <c r="L43" s="32">
        <f t="shared" si="6"/>
        <v>175.1</v>
      </c>
      <c r="M43" s="32">
        <f t="shared" si="6"/>
        <v>142.1</v>
      </c>
      <c r="N43" s="38">
        <f t="shared" si="6"/>
        <v>102.1</v>
      </c>
      <c r="O43" s="38">
        <f t="shared" si="6"/>
        <v>64.099999999999994</v>
      </c>
      <c r="P43" s="32">
        <f t="shared" si="6"/>
        <v>38.099999999999994</v>
      </c>
      <c r="Q43" s="32">
        <f t="shared" si="6"/>
        <v>29.099999999999994</v>
      </c>
      <c r="R43" s="32">
        <f t="shared" si="6"/>
        <v>40.099999999999994</v>
      </c>
      <c r="S43" s="32">
        <f t="shared" si="6"/>
        <v>67.099999999999994</v>
      </c>
      <c r="T43" s="32">
        <f t="shared" si="6"/>
        <v>105.1</v>
      </c>
      <c r="U43" s="32">
        <f t="shared" si="6"/>
        <v>144.1</v>
      </c>
      <c r="V43" s="32">
        <f t="shared" si="6"/>
        <v>175.1</v>
      </c>
      <c r="W43" s="32">
        <f t="shared" si="6"/>
        <v>191.1</v>
      </c>
      <c r="X43" s="32">
        <f t="shared" si="6"/>
        <v>190.1</v>
      </c>
      <c r="Y43" s="32">
        <f t="shared" si="6"/>
        <v>173.1</v>
      </c>
      <c r="Z43" s="36">
        <v>13</v>
      </c>
      <c r="AA43" s="36">
        <v>1</v>
      </c>
      <c r="AB43" s="34"/>
      <c r="AC43" s="34"/>
    </row>
    <row r="47" spans="1:29" x14ac:dyDescent="0.25">
      <c r="A47" s="21" t="s">
        <v>36</v>
      </c>
      <c r="F47" t="s">
        <v>37</v>
      </c>
    </row>
    <row r="48" spans="1:29" ht="19" x14ac:dyDescent="0.25">
      <c r="A48" s="25" t="s">
        <v>26</v>
      </c>
      <c r="B48" s="25" t="s">
        <v>30</v>
      </c>
      <c r="J48" s="25" t="s">
        <v>31</v>
      </c>
    </row>
    <row r="49" spans="1:22" ht="19" x14ac:dyDescent="0.25">
      <c r="B49" s="25" t="s">
        <v>27</v>
      </c>
      <c r="C49" s="25" t="s">
        <v>32</v>
      </c>
      <c r="D49" s="25" t="s">
        <v>27</v>
      </c>
      <c r="E49" s="25" t="s">
        <v>32</v>
      </c>
      <c r="F49" s="25" t="s">
        <v>27</v>
      </c>
      <c r="G49" s="25" t="s">
        <v>32</v>
      </c>
      <c r="H49" s="25" t="s">
        <v>27</v>
      </c>
      <c r="I49" s="25" t="s">
        <v>32</v>
      </c>
      <c r="J49" s="25" t="s">
        <v>27</v>
      </c>
      <c r="K49" s="25" t="s">
        <v>32</v>
      </c>
      <c r="L49" s="25" t="s">
        <v>27</v>
      </c>
      <c r="M49" s="25" t="s">
        <v>32</v>
      </c>
      <c r="N49" s="25" t="s">
        <v>27</v>
      </c>
      <c r="O49" s="25" t="s">
        <v>32</v>
      </c>
      <c r="P49" s="25" t="s">
        <v>27</v>
      </c>
      <c r="Q49" s="25" t="s">
        <v>32</v>
      </c>
      <c r="S49" t="s">
        <v>38</v>
      </c>
      <c r="U49" t="s">
        <v>38</v>
      </c>
    </row>
    <row r="50" spans="1:22" ht="19" x14ac:dyDescent="0.25">
      <c r="A50" s="27">
        <v>3</v>
      </c>
      <c r="B50" s="30">
        <v>0.24583333333333335</v>
      </c>
      <c r="C50" s="33">
        <f>C26-105.9</f>
        <v>179.1</v>
      </c>
      <c r="D50" s="35">
        <v>0.74236111111111114</v>
      </c>
      <c r="E50" s="21">
        <f>E26-105.9</f>
        <v>177.1</v>
      </c>
      <c r="J50" s="35">
        <v>0.49444444444444446</v>
      </c>
      <c r="K50" s="21">
        <f>K26-105.9</f>
        <v>56.099999999999994</v>
      </c>
      <c r="L50" s="30" t="s">
        <v>33</v>
      </c>
      <c r="M50" s="26" t="s">
        <v>33</v>
      </c>
      <c r="S50" s="36">
        <v>16</v>
      </c>
      <c r="T50" s="36">
        <v>25</v>
      </c>
    </row>
    <row r="51" spans="1:22" ht="19" x14ac:dyDescent="0.25">
      <c r="A51" s="27">
        <v>4</v>
      </c>
      <c r="B51" s="30">
        <v>0.26527777777777778</v>
      </c>
      <c r="C51" s="33">
        <f t="shared" ref="C51:C56" si="7">C27-105.9</f>
        <v>184.1</v>
      </c>
      <c r="D51" s="35">
        <v>0.76666666666666661</v>
      </c>
      <c r="E51" s="21">
        <f t="shared" ref="E51:E56" si="8">E27-105.9</f>
        <v>189.1</v>
      </c>
      <c r="J51" s="30">
        <v>1.3888888888888889E-3</v>
      </c>
      <c r="K51">
        <f t="shared" ref="K51:K56" si="9">K27-105.9</f>
        <v>32.099999999999994</v>
      </c>
      <c r="L51" s="35">
        <v>0.5131944444444444</v>
      </c>
      <c r="M51" s="21">
        <f>M27-105.9</f>
        <v>45.099999999999994</v>
      </c>
      <c r="S51" s="36">
        <v>14</v>
      </c>
      <c r="T51" s="36">
        <v>7</v>
      </c>
      <c r="U51" s="40">
        <v>16</v>
      </c>
      <c r="V51" s="40">
        <v>36</v>
      </c>
    </row>
    <row r="52" spans="1:22" ht="19" x14ac:dyDescent="0.25">
      <c r="A52" s="27">
        <v>5</v>
      </c>
      <c r="B52" s="30">
        <v>0.28194444444444444</v>
      </c>
      <c r="C52" s="33">
        <f t="shared" si="7"/>
        <v>198.1</v>
      </c>
      <c r="D52" s="35">
        <v>0.78888888888888886</v>
      </c>
      <c r="E52" s="21">
        <f t="shared" si="8"/>
        <v>199.1</v>
      </c>
      <c r="J52" s="30">
        <v>2.1527777777777781E-2</v>
      </c>
      <c r="K52">
        <f t="shared" si="9"/>
        <v>40.099999999999994</v>
      </c>
      <c r="L52" s="35">
        <v>0.53333333333333333</v>
      </c>
      <c r="M52" s="21">
        <f t="shared" ref="M52:M56" si="10">M28-105.9</f>
        <v>47.099999999999994</v>
      </c>
      <c r="S52" s="36">
        <v>18</v>
      </c>
      <c r="T52" s="36">
        <v>40</v>
      </c>
    </row>
    <row r="53" spans="1:22" ht="19" x14ac:dyDescent="0.25">
      <c r="A53" s="27">
        <v>6</v>
      </c>
      <c r="B53" s="30">
        <v>0.29930555555555555</v>
      </c>
      <c r="C53" s="33">
        <f t="shared" si="7"/>
        <v>200.1</v>
      </c>
      <c r="D53" s="35">
        <v>0.81388888888888899</v>
      </c>
      <c r="E53" s="21">
        <f t="shared" si="8"/>
        <v>200.1</v>
      </c>
      <c r="J53" s="30">
        <v>4.2361111111111106E-2</v>
      </c>
      <c r="K53">
        <f t="shared" si="9"/>
        <v>45.099999999999994</v>
      </c>
      <c r="L53" s="35">
        <v>0.55486111111111114</v>
      </c>
      <c r="M53" s="21">
        <f t="shared" si="10"/>
        <v>34.099999999999994</v>
      </c>
      <c r="S53" s="36">
        <v>14</v>
      </c>
      <c r="T53" s="36">
        <v>8</v>
      </c>
    </row>
    <row r="54" spans="1:22" ht="19" x14ac:dyDescent="0.25">
      <c r="A54" s="27">
        <v>7</v>
      </c>
      <c r="B54" s="35">
        <v>0.31597222222222221</v>
      </c>
      <c r="C54" s="37">
        <f t="shared" si="7"/>
        <v>201.1</v>
      </c>
      <c r="D54" s="30">
        <v>0.83750000000000002</v>
      </c>
      <c r="E54">
        <f t="shared" si="8"/>
        <v>203.1</v>
      </c>
      <c r="J54" s="30">
        <v>6.3888888888888884E-2</v>
      </c>
      <c r="K54">
        <f t="shared" si="9"/>
        <v>52.099999999999994</v>
      </c>
      <c r="L54" s="35">
        <v>0.5756944444444444</v>
      </c>
      <c r="M54" s="21">
        <f t="shared" si="10"/>
        <v>31.099999999999994</v>
      </c>
      <c r="S54" s="36">
        <v>13</v>
      </c>
      <c r="T54" s="36">
        <v>49</v>
      </c>
    </row>
    <row r="55" spans="1:22" ht="19" x14ac:dyDescent="0.25">
      <c r="A55" s="27">
        <v>8</v>
      </c>
      <c r="B55" s="30">
        <v>0.33402777777777781</v>
      </c>
      <c r="C55" s="33">
        <f t="shared" si="7"/>
        <v>200.1</v>
      </c>
      <c r="D55" s="35">
        <v>0.86319444444444438</v>
      </c>
      <c r="E55" s="21">
        <f t="shared" si="8"/>
        <v>196.1</v>
      </c>
      <c r="J55" s="30">
        <v>8.4722222222222213E-2</v>
      </c>
      <c r="K55">
        <f t="shared" si="9"/>
        <v>62.099999999999994</v>
      </c>
      <c r="L55" s="35">
        <v>0.59930555555555554</v>
      </c>
      <c r="M55" s="21">
        <f t="shared" si="10"/>
        <v>29.099999999999994</v>
      </c>
      <c r="S55" s="36">
        <v>18</v>
      </c>
      <c r="T55" s="36">
        <v>26</v>
      </c>
    </row>
    <row r="56" spans="1:22" ht="19" x14ac:dyDescent="0.25">
      <c r="A56" s="27">
        <v>9</v>
      </c>
      <c r="B56" s="35">
        <v>0.35416666666666669</v>
      </c>
      <c r="C56" s="37">
        <f t="shared" si="7"/>
        <v>195.1</v>
      </c>
      <c r="D56" s="30">
        <v>0.89236111111111116</v>
      </c>
      <c r="E56">
        <f t="shared" si="8"/>
        <v>193.1</v>
      </c>
      <c r="J56" s="30">
        <v>0.10625</v>
      </c>
      <c r="K56">
        <f t="shared" si="9"/>
        <v>71.099999999999994</v>
      </c>
      <c r="L56" s="35">
        <v>0.62291666666666667</v>
      </c>
      <c r="M56" s="21">
        <f t="shared" si="10"/>
        <v>29.099999999999994</v>
      </c>
      <c r="S56" s="36">
        <v>13</v>
      </c>
      <c r="T56" s="36">
        <v>1</v>
      </c>
    </row>
  </sheetData>
  <phoneticPr fontId="2"/>
  <pageMargins left="0.7" right="0.7" top="0.75" bottom="0.75" header="0.3" footer="0.3"/>
  <pageSetup paperSize="9" scale="46" orientation="landscape" horizontalDpi="0" verticalDpi="0"/>
  <colBreaks count="1" manualBreakCount="1">
    <brk id="31" max="1048575" man="1"/>
  </colBreaks>
  <drawing r:id="rId1"/>
  <extLst>
    <ext xmlns:mx="http://schemas.microsoft.com/office/mac/excel/2008/main" uri="{64002731-A6B0-56B0-2670-7721B7C09600}">
      <mx:PLV Mode="1" OnePage="0" WScale="3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zoomScale="91" zoomScaleNormal="125" zoomScalePageLayoutView="125" workbookViewId="0">
      <selection activeCell="F30" sqref="F30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5</v>
      </c>
      <c r="L6" s="17">
        <v>54</v>
      </c>
      <c r="M6" s="73">
        <v>179.1</v>
      </c>
      <c r="N6" s="46">
        <f>INT((K6+L6/60)+($B$9+$C$9/60))</f>
        <v>5</v>
      </c>
      <c r="O6" s="47">
        <f>(((K6+L6/60)+($B$9+$C$9/60))-INT((K6+L6/60)+($B$9+$C$9/60)))*60</f>
        <v>34.000000000000043</v>
      </c>
      <c r="P6" s="74">
        <f>(M6-$E$12)*$D$9+$E$11</f>
        <v>160.28699999999998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3</v>
      </c>
      <c r="J7" s="55" t="s">
        <v>40</v>
      </c>
      <c r="K7" s="17">
        <v>11</v>
      </c>
      <c r="L7" s="17">
        <v>52</v>
      </c>
      <c r="M7" s="73">
        <v>56.1</v>
      </c>
      <c r="N7" s="48">
        <f>INT((K7+L7/60)+($B$9+$C$9/60))</f>
        <v>11</v>
      </c>
      <c r="O7" s="49">
        <f>(((K7+L7/60)+($B$9+$C$9/60))-INT((K7+L7/60)+($B$9+$C$9/60)))*60</f>
        <v>31.999999999999993</v>
      </c>
      <c r="P7" s="75">
        <f t="shared" ref="P7:P9" si="0">(M7-$E$12)*$D$9+$E$11</f>
        <v>53.277000000000001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17</v>
      </c>
      <c r="L8" s="17">
        <v>49</v>
      </c>
      <c r="M8" s="73">
        <v>177.1</v>
      </c>
      <c r="N8" s="48">
        <f>INT((K8+L8/60)+($B$9+$C$9/60))</f>
        <v>17</v>
      </c>
      <c r="O8" s="49">
        <f>(((K8+L8/60)+($B$9+$C$9/60))-INT((K8+L8/60)+($B$9+$C$9/60)))*60</f>
        <v>29.000000000000057</v>
      </c>
      <c r="P8" s="75">
        <f t="shared" si="0"/>
        <v>158.547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24</v>
      </c>
      <c r="L9" s="17">
        <v>2</v>
      </c>
      <c r="M9" s="73">
        <v>32.1</v>
      </c>
      <c r="N9" s="57">
        <f>INT((K9+L9/60)+($B$9+$C$9/60))</f>
        <v>23</v>
      </c>
      <c r="O9" s="58">
        <f>(((K9+L9/60)+($B$9+$C$9/60))-INT((K9+L9/60)+($B$9+$C$9/60)))*60</f>
        <v>42.000000000000171</v>
      </c>
      <c r="P9" s="76">
        <f t="shared" si="0"/>
        <v>32.396999999999991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16</v>
      </c>
      <c r="C14" s="68">
        <v>25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23">
        <v>38.099999999999994</v>
      </c>
      <c r="D18" s="23">
        <v>54.099999999999994</v>
      </c>
      <c r="E18" s="23">
        <v>83.1</v>
      </c>
      <c r="F18" s="23">
        <v>117.1</v>
      </c>
      <c r="G18" s="23">
        <v>149.1</v>
      </c>
      <c r="H18" s="23">
        <v>172.1</v>
      </c>
      <c r="I18" s="23">
        <v>178.1</v>
      </c>
      <c r="J18" s="23">
        <v>169.1</v>
      </c>
      <c r="K18" s="23">
        <v>145.1</v>
      </c>
      <c r="L18" s="23">
        <v>114.1</v>
      </c>
      <c r="M18" s="23">
        <v>84.1</v>
      </c>
      <c r="N18" s="23">
        <v>62.099999999999994</v>
      </c>
      <c r="O18" s="23">
        <v>57.099999999999994</v>
      </c>
      <c r="P18" s="23">
        <v>67.099999999999994</v>
      </c>
      <c r="Q18" s="23">
        <v>90.1</v>
      </c>
      <c r="R18" s="23">
        <v>121.1</v>
      </c>
      <c r="S18" s="23">
        <v>151.1</v>
      </c>
      <c r="T18" s="23">
        <v>172.1</v>
      </c>
      <c r="U18" s="23">
        <v>177.1</v>
      </c>
      <c r="V18" s="23">
        <v>165.1</v>
      </c>
      <c r="W18" s="23">
        <v>137.1</v>
      </c>
      <c r="X18" s="23">
        <v>102.1</v>
      </c>
      <c r="Y18" s="23">
        <v>67.099999999999994</v>
      </c>
      <c r="Z18" s="23">
        <v>42.099999999999994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C21:Z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37.61699999999999</v>
      </c>
      <c r="D22" s="1">
        <f t="shared" si="2"/>
        <v>51.536999999999992</v>
      </c>
      <c r="E22" s="1">
        <f t="shared" si="2"/>
        <v>76.766999999999996</v>
      </c>
      <c r="F22" s="1">
        <f t="shared" si="2"/>
        <v>106.34699999999999</v>
      </c>
      <c r="G22" s="1">
        <f t="shared" si="2"/>
        <v>134.18699999999998</v>
      </c>
      <c r="H22" s="1">
        <f t="shared" si="2"/>
        <v>154.197</v>
      </c>
      <c r="I22" s="1">
        <f t="shared" si="2"/>
        <v>159.417</v>
      </c>
      <c r="J22" s="1">
        <f t="shared" si="2"/>
        <v>151.58699999999999</v>
      </c>
      <c r="K22" s="1">
        <f t="shared" si="2"/>
        <v>130.70699999999999</v>
      </c>
      <c r="L22" s="1">
        <f t="shared" si="2"/>
        <v>103.73699999999999</v>
      </c>
      <c r="M22" s="1">
        <f t="shared" si="2"/>
        <v>77.637</v>
      </c>
      <c r="N22" s="1">
        <f t="shared" si="2"/>
        <v>58.496999999999993</v>
      </c>
      <c r="O22" s="1">
        <f t="shared" si="2"/>
        <v>54.146999999999998</v>
      </c>
      <c r="P22" s="1">
        <f t="shared" si="2"/>
        <v>62.846999999999994</v>
      </c>
      <c r="Q22" s="1">
        <f t="shared" si="2"/>
        <v>82.856999999999999</v>
      </c>
      <c r="R22" s="1">
        <f t="shared" si="2"/>
        <v>109.827</v>
      </c>
      <c r="S22" s="1">
        <f t="shared" si="2"/>
        <v>135.92699999999999</v>
      </c>
      <c r="T22" s="1">
        <f t="shared" si="2"/>
        <v>154.197</v>
      </c>
      <c r="U22" s="1">
        <f t="shared" si="2"/>
        <v>158.547</v>
      </c>
      <c r="V22" s="1">
        <f t="shared" si="2"/>
        <v>148.107</v>
      </c>
      <c r="W22" s="1">
        <f t="shared" si="2"/>
        <v>123.747</v>
      </c>
      <c r="X22" s="1">
        <f t="shared" si="2"/>
        <v>93.296999999999997</v>
      </c>
      <c r="Y22" s="1">
        <f t="shared" si="2"/>
        <v>62.846999999999994</v>
      </c>
      <c r="Z22" s="1">
        <f t="shared" si="2"/>
        <v>41.096999999999994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11</v>
      </c>
      <c r="D27" s="17">
        <v>32</v>
      </c>
      <c r="E27" s="41">
        <v>53</v>
      </c>
      <c r="F27" s="44"/>
      <c r="G27" s="8">
        <f>$C$27+$D$27/60</f>
        <v>11.533333333333333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16</v>
      </c>
      <c r="D28" s="17">
        <v>25</v>
      </c>
      <c r="E28" s="42">
        <f xml:space="preserve"> INT((E27+E29)/2+((E27-E29)/2) *COS(3.14159*(G28 -G27)/(G29-G27))+0.5)</f>
        <v>151</v>
      </c>
      <c r="F28" s="43">
        <f>E28-E11</f>
        <v>43</v>
      </c>
      <c r="G28" s="9">
        <f>$C$28+$D$28/60</f>
        <v>16.416666666666668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17</v>
      </c>
      <c r="D29" s="17">
        <v>29</v>
      </c>
      <c r="E29" s="41">
        <v>159</v>
      </c>
      <c r="F29" s="44"/>
      <c r="G29" s="10">
        <f>$C$29+$D$29/60</f>
        <v>17.483333333333334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11.533333333333333</v>
      </c>
      <c r="D31" s="13">
        <f>$C$31+($G$29-$G$27)/10*1</f>
        <v>12.128333333333334</v>
      </c>
      <c r="E31" s="13">
        <f>$C$31+($G$29-$G$27)/10*2</f>
        <v>12.723333333333333</v>
      </c>
      <c r="F31" s="13">
        <f>$C$31+($G$29-$G$27)/10*3</f>
        <v>13.318333333333333</v>
      </c>
      <c r="G31" s="13">
        <f>$C$31+($G$29-$G$27)/10*4</f>
        <v>13.913333333333334</v>
      </c>
      <c r="H31" s="13">
        <f>$C$31+($G$29-$G$27)/10*5</f>
        <v>14.508333333333333</v>
      </c>
      <c r="I31" s="13">
        <f>$C$31+($G$29-$G$27)/10*6</f>
        <v>15.103333333333333</v>
      </c>
      <c r="J31" s="13">
        <f>$C$31+($G$29-$G$27)/10*7</f>
        <v>15.698333333333334</v>
      </c>
      <c r="K31" s="13">
        <f>$C$31+($G$29-$G$27)/10*8</f>
        <v>16.293333333333333</v>
      </c>
      <c r="L31" s="13">
        <f>$C$31+($G$29-$G$27)/10*9</f>
        <v>16.888333333333335</v>
      </c>
      <c r="M31" s="14">
        <f>$G$29</f>
        <v>17.483333333333334</v>
      </c>
    </row>
    <row r="32" spans="1:26" ht="19" thickBot="1" x14ac:dyDescent="0.3">
      <c r="A32" s="72" t="s">
        <v>16</v>
      </c>
      <c r="B32" s="4"/>
      <c r="C32" s="15">
        <f>E27</f>
        <v>53</v>
      </c>
      <c r="D32" s="16">
        <f t="shared" ref="D32:M32" si="3" xml:space="preserve"> INT(($E$27+$E$29)/2+(($E$27-$E$29)/2) *COS(3.14159*(D31 -$G$27)/($G$29-$G$27))+0.5)</f>
        <v>56</v>
      </c>
      <c r="E32" s="16">
        <f t="shared" si="3"/>
        <v>63</v>
      </c>
      <c r="F32" s="16">
        <f t="shared" si="3"/>
        <v>75</v>
      </c>
      <c r="G32" s="16">
        <f t="shared" si="3"/>
        <v>90</v>
      </c>
      <c r="H32" s="16">
        <f t="shared" si="3"/>
        <v>106</v>
      </c>
      <c r="I32" s="16">
        <f t="shared" si="3"/>
        <v>122</v>
      </c>
      <c r="J32" s="16">
        <f t="shared" si="3"/>
        <v>137</v>
      </c>
      <c r="K32" s="16">
        <f t="shared" si="3"/>
        <v>149</v>
      </c>
      <c r="L32" s="16">
        <f t="shared" si="3"/>
        <v>156</v>
      </c>
      <c r="M32" s="16">
        <f t="shared" si="3"/>
        <v>159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2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topLeftCell="B2" zoomScale="108" zoomScaleNormal="125" zoomScalePageLayoutView="125" workbookViewId="0">
      <selection activeCell="C30" sqref="C30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0</v>
      </c>
      <c r="L6" s="17">
        <v>2</v>
      </c>
      <c r="M6" s="73">
        <v>32.1</v>
      </c>
      <c r="N6" s="46">
        <f>INT((K6+L6/60)+($B$9+$C$9/60))</f>
        <v>-1</v>
      </c>
      <c r="O6" s="47">
        <f>(((K6+L6/60)+($B$9+$C$9/60))-INT((K6+L6/60)+($B$9+$C$9/60)))*60</f>
        <v>42</v>
      </c>
      <c r="P6" s="74">
        <f>(M6-$E$12)*$D$9+$E$11</f>
        <v>32.396999999999991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4</v>
      </c>
      <c r="J7" s="55" t="s">
        <v>40</v>
      </c>
      <c r="K7" s="17">
        <v>6</v>
      </c>
      <c r="L7" s="17">
        <v>22</v>
      </c>
      <c r="M7" s="73">
        <v>184.1</v>
      </c>
      <c r="N7" s="48">
        <f>INT((K7+L7/60)+($B$9+$C$9/60))</f>
        <v>6</v>
      </c>
      <c r="O7" s="49">
        <f>(((K7+L7/60)+($B$9+$C$9/60))-INT((K7+L7/60)+($B$9+$C$9/60)))*60</f>
        <v>1.9999999999999929</v>
      </c>
      <c r="P7" s="75">
        <f t="shared" ref="P7:P9" si="0">(M7-$E$12)*$D$9+$E$11</f>
        <v>164.637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12</v>
      </c>
      <c r="L8" s="17">
        <v>19</v>
      </c>
      <c r="M8" s="73">
        <v>45.1</v>
      </c>
      <c r="N8" s="48">
        <f>INT((K8+L8/60)+($B$9+$C$9/60))</f>
        <v>11</v>
      </c>
      <c r="O8" s="49">
        <f>(((K8+L8/60)+($B$9+$C$9/60))-INT((K8+L8/60)+($B$9+$C$9/60)))*60</f>
        <v>58.99999999999995</v>
      </c>
      <c r="P8" s="75">
        <f t="shared" si="0"/>
        <v>43.706999999999994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18</v>
      </c>
      <c r="L9" s="17">
        <v>24</v>
      </c>
      <c r="M9" s="73">
        <v>189.1</v>
      </c>
      <c r="N9" s="57">
        <f>INT((K9+L9/60)+($B$9+$C$9/60))</f>
        <v>18</v>
      </c>
      <c r="O9" s="58">
        <f>(((K9+L9/60)+($B$9+$C$9/60))-INT((K9+L9/60)+($B$9+$C$9/60)))*60</f>
        <v>3.9999999999999858</v>
      </c>
      <c r="P9" s="76">
        <f t="shared" si="0"/>
        <v>168.98699999999999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14</v>
      </c>
      <c r="C14" s="68">
        <v>7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23">
        <v>32.099999999999994</v>
      </c>
      <c r="D18" s="23">
        <v>40.099999999999994</v>
      </c>
      <c r="E18" s="23">
        <v>65.099999999999994</v>
      </c>
      <c r="F18" s="23">
        <v>100.1</v>
      </c>
      <c r="G18" s="23">
        <v>137.1</v>
      </c>
      <c r="H18" s="23">
        <v>167.1</v>
      </c>
      <c r="I18" s="23">
        <v>183.1</v>
      </c>
      <c r="J18" s="23">
        <v>180.1</v>
      </c>
      <c r="K18" s="23">
        <v>159.1</v>
      </c>
      <c r="L18" s="23">
        <v>126.1</v>
      </c>
      <c r="M18" s="23">
        <v>90.1</v>
      </c>
      <c r="N18" s="23">
        <v>61.099999999999994</v>
      </c>
      <c r="O18" s="23">
        <v>46.099999999999994</v>
      </c>
      <c r="P18" s="23">
        <v>50.099999999999994</v>
      </c>
      <c r="Q18" s="23">
        <v>70.099999999999994</v>
      </c>
      <c r="R18" s="23">
        <v>104.1</v>
      </c>
      <c r="S18" s="23">
        <v>140.1</v>
      </c>
      <c r="T18" s="23">
        <v>171.1</v>
      </c>
      <c r="U18" s="23">
        <v>188.1</v>
      </c>
      <c r="V18" s="23">
        <v>186.1</v>
      </c>
      <c r="W18" s="23">
        <v>165.1</v>
      </c>
      <c r="X18" s="23">
        <v>131.1</v>
      </c>
      <c r="Y18" s="23">
        <v>93.1</v>
      </c>
      <c r="Z18" s="23">
        <v>61.099999999999994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32.396999999999991</v>
      </c>
      <c r="D22" s="1">
        <f t="shared" si="2"/>
        <v>39.356999999999999</v>
      </c>
      <c r="E22" s="1">
        <f t="shared" si="2"/>
        <v>61.106999999999992</v>
      </c>
      <c r="F22" s="1">
        <f t="shared" si="2"/>
        <v>91.556999999999988</v>
      </c>
      <c r="G22" s="1">
        <f t="shared" si="2"/>
        <v>123.747</v>
      </c>
      <c r="H22" s="1">
        <f t="shared" si="2"/>
        <v>149.84699999999998</v>
      </c>
      <c r="I22" s="1">
        <f t="shared" si="2"/>
        <v>163.767</v>
      </c>
      <c r="J22" s="1">
        <f t="shared" si="2"/>
        <v>161.15699999999998</v>
      </c>
      <c r="K22" s="1">
        <f t="shared" si="2"/>
        <v>142.887</v>
      </c>
      <c r="L22" s="1">
        <f t="shared" si="2"/>
        <v>114.17699999999999</v>
      </c>
      <c r="M22" s="1">
        <f t="shared" si="2"/>
        <v>82.856999999999999</v>
      </c>
      <c r="N22" s="1">
        <f t="shared" si="2"/>
        <v>57.626999999999995</v>
      </c>
      <c r="O22" s="1">
        <f t="shared" si="2"/>
        <v>44.576999999999998</v>
      </c>
      <c r="P22" s="1">
        <f t="shared" si="2"/>
        <v>48.056999999999995</v>
      </c>
      <c r="Q22" s="1">
        <f t="shared" si="2"/>
        <v>65.456999999999994</v>
      </c>
      <c r="R22" s="1">
        <f t="shared" si="2"/>
        <v>95.036999999999992</v>
      </c>
      <c r="S22" s="1">
        <f t="shared" si="2"/>
        <v>126.357</v>
      </c>
      <c r="T22" s="1">
        <f t="shared" si="2"/>
        <v>153.327</v>
      </c>
      <c r="U22" s="1">
        <f t="shared" si="2"/>
        <v>168.11699999999999</v>
      </c>
      <c r="V22" s="1">
        <f t="shared" si="2"/>
        <v>166.37700000000001</v>
      </c>
      <c r="W22" s="1">
        <f t="shared" si="2"/>
        <v>148.107</v>
      </c>
      <c r="X22" s="1">
        <f t="shared" si="2"/>
        <v>118.527</v>
      </c>
      <c r="Y22" s="1">
        <f t="shared" si="2"/>
        <v>85.466999999999999</v>
      </c>
      <c r="Z22" s="1">
        <f t="shared" si="2"/>
        <v>57.626999999999995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11</v>
      </c>
      <c r="D27" s="17">
        <v>59</v>
      </c>
      <c r="E27" s="41">
        <v>43.7</v>
      </c>
      <c r="F27" s="44"/>
      <c r="G27" s="8">
        <f>$C$27+$D$27/60</f>
        <v>11.983333333333333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14</v>
      </c>
      <c r="D28" s="17">
        <v>7</v>
      </c>
      <c r="E28" s="42">
        <f xml:space="preserve"> INT((E27+E29)/2+((E27-E29)/2) *COS(3.14159*(G28 -G27)/(G29-G27))+0.5)</f>
        <v>78</v>
      </c>
      <c r="F28" s="43">
        <f>E28-E11</f>
        <v>-30</v>
      </c>
      <c r="G28" s="9">
        <f>$C$28+$D$28/60</f>
        <v>14.116666666666667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18</v>
      </c>
      <c r="D29" s="17">
        <v>4</v>
      </c>
      <c r="E29" s="41">
        <v>169</v>
      </c>
      <c r="F29" s="44"/>
      <c r="G29" s="10">
        <f>$C$29+$D$29/60</f>
        <v>18.066666666666666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11.983333333333333</v>
      </c>
      <c r="D31" s="13">
        <f>$C$31+($G$29-$G$27)/10*1</f>
        <v>12.591666666666665</v>
      </c>
      <c r="E31" s="13">
        <f>$C$31+($G$29-$G$27)/10*2</f>
        <v>13.2</v>
      </c>
      <c r="F31" s="13">
        <f>$C$31+($G$29-$G$27)/10*3</f>
        <v>13.808333333333334</v>
      </c>
      <c r="G31" s="13">
        <f>$C$31+($G$29-$G$27)/10*4</f>
        <v>14.416666666666666</v>
      </c>
      <c r="H31" s="13">
        <f>$C$31+($G$29-$G$27)/10*5</f>
        <v>15.024999999999999</v>
      </c>
      <c r="I31" s="13">
        <f>$C$31+($G$29-$G$27)/10*6</f>
        <v>15.633333333333333</v>
      </c>
      <c r="J31" s="13">
        <f>$C$31+($G$29-$G$27)/10*7</f>
        <v>16.241666666666667</v>
      </c>
      <c r="K31" s="13">
        <f>$C$31+($G$29-$G$27)/10*8</f>
        <v>16.850000000000001</v>
      </c>
      <c r="L31" s="13">
        <f>$C$31+($G$29-$G$27)/10*9</f>
        <v>17.458333333333332</v>
      </c>
      <c r="M31" s="14">
        <f>$G$29</f>
        <v>18.066666666666666</v>
      </c>
    </row>
    <row r="32" spans="1:26" ht="19" thickBot="1" x14ac:dyDescent="0.3">
      <c r="A32" s="72" t="s">
        <v>16</v>
      </c>
      <c r="B32" s="4"/>
      <c r="C32" s="15">
        <f>E27</f>
        <v>43.7</v>
      </c>
      <c r="D32" s="16">
        <f t="shared" ref="D32:M32" si="3" xml:space="preserve"> INT(($E$27+$E$29)/2+(($E$27-$E$29)/2) *COS(3.14159*(D31 -$G$27)/($G$29-$G$27))+0.5)</f>
        <v>47</v>
      </c>
      <c r="E32" s="16">
        <f t="shared" si="3"/>
        <v>56</v>
      </c>
      <c r="F32" s="16">
        <f t="shared" si="3"/>
        <v>70</v>
      </c>
      <c r="G32" s="16">
        <f t="shared" si="3"/>
        <v>87</v>
      </c>
      <c r="H32" s="16">
        <f t="shared" si="3"/>
        <v>106</v>
      </c>
      <c r="I32" s="16">
        <f t="shared" si="3"/>
        <v>126</v>
      </c>
      <c r="J32" s="16">
        <f t="shared" si="3"/>
        <v>143</v>
      </c>
      <c r="K32" s="16">
        <f t="shared" si="3"/>
        <v>157</v>
      </c>
      <c r="L32" s="16">
        <f t="shared" si="3"/>
        <v>166</v>
      </c>
      <c r="M32" s="16">
        <f t="shared" si="3"/>
        <v>169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4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zoomScale="108" zoomScaleNormal="125" zoomScalePageLayoutView="125" workbookViewId="0">
      <selection activeCell="O34" sqref="O34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0</v>
      </c>
      <c r="L6" s="17">
        <v>2</v>
      </c>
      <c r="M6" s="73">
        <v>32.1</v>
      </c>
      <c r="N6" s="46">
        <f>INT((K6+L6/60)+($B$9+$C$9/60))</f>
        <v>-1</v>
      </c>
      <c r="O6" s="47">
        <f>(((K6+L6/60)+($B$9+$C$9/60))-INT((K6+L6/60)+($B$9+$C$9/60)))*60</f>
        <v>42</v>
      </c>
      <c r="P6" s="74">
        <f>(M6-$E$12)*$D$9+$E$11</f>
        <v>32.396999999999991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4</v>
      </c>
      <c r="J7" s="55" t="s">
        <v>40</v>
      </c>
      <c r="K7" s="17">
        <v>6</v>
      </c>
      <c r="L7" s="17">
        <v>22</v>
      </c>
      <c r="M7" s="73">
        <v>184.1</v>
      </c>
      <c r="N7" s="48">
        <f>INT((K7+L7/60)+($B$9+$C$9/60))</f>
        <v>6</v>
      </c>
      <c r="O7" s="49">
        <f>(((K7+L7/60)+($B$9+$C$9/60))-INT((K7+L7/60)+($B$9+$C$9/60)))*60</f>
        <v>1.9999999999999929</v>
      </c>
      <c r="P7" s="75">
        <f t="shared" ref="P7:P9" si="0">(M7-$E$12)*$D$9+$E$11</f>
        <v>164.637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12</v>
      </c>
      <c r="L8" s="17">
        <v>19</v>
      </c>
      <c r="M8" s="73">
        <v>45.1</v>
      </c>
      <c r="N8" s="48">
        <f>INT((K8+L8/60)+($B$9+$C$9/60))</f>
        <v>11</v>
      </c>
      <c r="O8" s="49">
        <f>(((K8+L8/60)+($B$9+$C$9/60))-INT((K8+L8/60)+($B$9+$C$9/60)))*60</f>
        <v>58.99999999999995</v>
      </c>
      <c r="P8" s="75">
        <f t="shared" si="0"/>
        <v>43.706999999999994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18</v>
      </c>
      <c r="L9" s="17">
        <v>24</v>
      </c>
      <c r="M9" s="73">
        <v>189.1</v>
      </c>
      <c r="N9" s="57">
        <f>INT((K9+L9/60)+($B$9+$C$9/60))</f>
        <v>18</v>
      </c>
      <c r="O9" s="58">
        <f>(((K9+L9/60)+($B$9+$C$9/60))-INT((K9+L9/60)+($B$9+$C$9/60)))*60</f>
        <v>3.9999999999999858</v>
      </c>
      <c r="P9" s="76">
        <f t="shared" si="0"/>
        <v>168.98699999999999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16</v>
      </c>
      <c r="C14" s="68">
        <v>36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23">
        <v>32.099999999999994</v>
      </c>
      <c r="D18" s="23">
        <v>40.099999999999994</v>
      </c>
      <c r="E18" s="23">
        <v>65.099999999999994</v>
      </c>
      <c r="F18" s="23">
        <v>100.1</v>
      </c>
      <c r="G18" s="23">
        <v>137.1</v>
      </c>
      <c r="H18" s="23">
        <v>167.1</v>
      </c>
      <c r="I18" s="23">
        <v>183.1</v>
      </c>
      <c r="J18" s="23">
        <v>180.1</v>
      </c>
      <c r="K18" s="23">
        <v>159.1</v>
      </c>
      <c r="L18" s="23">
        <v>126.1</v>
      </c>
      <c r="M18" s="23">
        <v>90.1</v>
      </c>
      <c r="N18" s="23">
        <v>61.099999999999994</v>
      </c>
      <c r="O18" s="23">
        <v>46.099999999999994</v>
      </c>
      <c r="P18" s="23">
        <v>50.099999999999994</v>
      </c>
      <c r="Q18" s="23">
        <v>70.099999999999994</v>
      </c>
      <c r="R18" s="23">
        <v>104.1</v>
      </c>
      <c r="S18" s="23">
        <v>140.1</v>
      </c>
      <c r="T18" s="23">
        <v>171.1</v>
      </c>
      <c r="U18" s="23">
        <v>188.1</v>
      </c>
      <c r="V18" s="23">
        <v>186.1</v>
      </c>
      <c r="W18" s="23">
        <v>165.1</v>
      </c>
      <c r="X18" s="23">
        <v>131.1</v>
      </c>
      <c r="Y18" s="23">
        <v>93.1</v>
      </c>
      <c r="Z18" s="23">
        <v>61.099999999999994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32.396999999999991</v>
      </c>
      <c r="D22" s="1">
        <f t="shared" si="2"/>
        <v>39.356999999999999</v>
      </c>
      <c r="E22" s="1">
        <f t="shared" si="2"/>
        <v>61.106999999999992</v>
      </c>
      <c r="F22" s="1">
        <f t="shared" si="2"/>
        <v>91.556999999999988</v>
      </c>
      <c r="G22" s="1">
        <f t="shared" si="2"/>
        <v>123.747</v>
      </c>
      <c r="H22" s="1">
        <f t="shared" si="2"/>
        <v>149.84699999999998</v>
      </c>
      <c r="I22" s="1">
        <f t="shared" si="2"/>
        <v>163.767</v>
      </c>
      <c r="J22" s="1">
        <f t="shared" si="2"/>
        <v>161.15699999999998</v>
      </c>
      <c r="K22" s="1">
        <f t="shared" si="2"/>
        <v>142.887</v>
      </c>
      <c r="L22" s="1">
        <f t="shared" si="2"/>
        <v>114.17699999999999</v>
      </c>
      <c r="M22" s="1">
        <f t="shared" si="2"/>
        <v>82.856999999999999</v>
      </c>
      <c r="N22" s="1">
        <f t="shared" si="2"/>
        <v>57.626999999999995</v>
      </c>
      <c r="O22" s="1">
        <f t="shared" si="2"/>
        <v>44.576999999999998</v>
      </c>
      <c r="P22" s="1">
        <f t="shared" si="2"/>
        <v>48.056999999999995</v>
      </c>
      <c r="Q22" s="1">
        <f t="shared" si="2"/>
        <v>65.456999999999994</v>
      </c>
      <c r="R22" s="1">
        <f t="shared" si="2"/>
        <v>95.036999999999992</v>
      </c>
      <c r="S22" s="1">
        <f t="shared" si="2"/>
        <v>126.357</v>
      </c>
      <c r="T22" s="1">
        <f t="shared" si="2"/>
        <v>153.327</v>
      </c>
      <c r="U22" s="1">
        <f t="shared" si="2"/>
        <v>168.11699999999999</v>
      </c>
      <c r="V22" s="1">
        <f t="shared" si="2"/>
        <v>166.37700000000001</v>
      </c>
      <c r="W22" s="1">
        <f t="shared" si="2"/>
        <v>148.107</v>
      </c>
      <c r="X22" s="1">
        <f t="shared" si="2"/>
        <v>118.527</v>
      </c>
      <c r="Y22" s="1">
        <f t="shared" si="2"/>
        <v>85.466999999999999</v>
      </c>
      <c r="Z22" s="1">
        <f t="shared" si="2"/>
        <v>57.626999999999995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11</v>
      </c>
      <c r="D27" s="17">
        <v>59</v>
      </c>
      <c r="E27" s="41">
        <v>43.7</v>
      </c>
      <c r="F27" s="44"/>
      <c r="G27" s="8">
        <f>$C$27+$D$27/60</f>
        <v>11.983333333333333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16</v>
      </c>
      <c r="D28" s="17">
        <v>36</v>
      </c>
      <c r="E28" s="42">
        <f xml:space="preserve"> INT((E27+E29)/2+((E27-E29)/2) *COS(3.14159*(G28 -G27)/(G29-G27))+0.5)</f>
        <v>152</v>
      </c>
      <c r="F28" s="43">
        <f>E28-E11</f>
        <v>44</v>
      </c>
      <c r="G28" s="9">
        <f>$C$28+$D$28/60</f>
        <v>16.600000000000001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18</v>
      </c>
      <c r="D29" s="17">
        <v>4</v>
      </c>
      <c r="E29" s="41">
        <v>169</v>
      </c>
      <c r="F29" s="44"/>
      <c r="G29" s="10">
        <f>$C$29+$D$29/60</f>
        <v>18.066666666666666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11.983333333333333</v>
      </c>
      <c r="D31" s="13">
        <f>$C$31+($G$29-$G$27)/10*1</f>
        <v>12.591666666666665</v>
      </c>
      <c r="E31" s="13">
        <f>$C$31+($G$29-$G$27)/10*2</f>
        <v>13.2</v>
      </c>
      <c r="F31" s="13">
        <f>$C$31+($G$29-$G$27)/10*3</f>
        <v>13.808333333333334</v>
      </c>
      <c r="G31" s="13">
        <f>$C$31+($G$29-$G$27)/10*4</f>
        <v>14.416666666666666</v>
      </c>
      <c r="H31" s="13">
        <f>$C$31+($G$29-$G$27)/10*5</f>
        <v>15.024999999999999</v>
      </c>
      <c r="I31" s="13">
        <f>$C$31+($G$29-$G$27)/10*6</f>
        <v>15.633333333333333</v>
      </c>
      <c r="J31" s="13">
        <f>$C$31+($G$29-$G$27)/10*7</f>
        <v>16.241666666666667</v>
      </c>
      <c r="K31" s="13">
        <f>$C$31+($G$29-$G$27)/10*8</f>
        <v>16.850000000000001</v>
      </c>
      <c r="L31" s="13">
        <f>$C$31+($G$29-$G$27)/10*9</f>
        <v>17.458333333333332</v>
      </c>
      <c r="M31" s="14">
        <f>$G$29</f>
        <v>18.066666666666666</v>
      </c>
    </row>
    <row r="32" spans="1:26" ht="19" thickBot="1" x14ac:dyDescent="0.3">
      <c r="A32" s="72" t="s">
        <v>16</v>
      </c>
      <c r="B32" s="4"/>
      <c r="C32" s="15">
        <f>E27</f>
        <v>43.7</v>
      </c>
      <c r="D32" s="16">
        <f t="shared" ref="D32:M32" si="3" xml:space="preserve"> INT(($E$27+$E$29)/2+(($E$27-$E$29)/2) *COS(3.14159*(D31 -$G$27)/($G$29-$G$27))+0.5)</f>
        <v>47</v>
      </c>
      <c r="E32" s="16">
        <f t="shared" si="3"/>
        <v>56</v>
      </c>
      <c r="F32" s="16">
        <f t="shared" si="3"/>
        <v>70</v>
      </c>
      <c r="G32" s="16">
        <f t="shared" si="3"/>
        <v>87</v>
      </c>
      <c r="H32" s="16">
        <f t="shared" si="3"/>
        <v>106</v>
      </c>
      <c r="I32" s="16">
        <f t="shared" si="3"/>
        <v>126</v>
      </c>
      <c r="J32" s="16">
        <f t="shared" si="3"/>
        <v>143</v>
      </c>
      <c r="K32" s="16">
        <f t="shared" si="3"/>
        <v>157</v>
      </c>
      <c r="L32" s="16">
        <f t="shared" si="3"/>
        <v>166</v>
      </c>
      <c r="M32" s="16">
        <f t="shared" si="3"/>
        <v>169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458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tabSelected="1" zoomScale="108" zoomScaleNormal="125" zoomScalePageLayoutView="125" workbookViewId="0">
      <selection activeCell="E15" sqref="E15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6</v>
      </c>
      <c r="L6" s="17">
        <v>46</v>
      </c>
      <c r="M6" s="73">
        <v>198.1</v>
      </c>
      <c r="N6" s="46">
        <f>INT((K6+L6/60)+($B$9+$C$9/60))</f>
        <v>6</v>
      </c>
      <c r="O6" s="47">
        <f>(((K6+L6/60)+($B$9+$C$9/60))-INT((K6+L6/60)+($B$9+$C$9/60)))*60</f>
        <v>26.000000000000014</v>
      </c>
      <c r="P6" s="74">
        <f>(M6-$E$12)*$D$9+$E$11</f>
        <v>176.81700000000001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5</v>
      </c>
      <c r="J7" s="55" t="s">
        <v>40</v>
      </c>
      <c r="K7" s="17">
        <v>12</v>
      </c>
      <c r="L7" s="17">
        <v>48</v>
      </c>
      <c r="M7" s="73">
        <v>47.1</v>
      </c>
      <c r="N7" s="48">
        <f>INT((K7+L7/60)+($B$9+$C$9/60))</f>
        <v>12</v>
      </c>
      <c r="O7" s="49">
        <f>(((K7+L7/60)+($B$9+$C$9/60))-INT((K7+L7/60)+($B$9+$C$9/60)))*60</f>
        <v>28.000000000000007</v>
      </c>
      <c r="P7" s="75">
        <f t="shared" ref="P7:P9" si="0">(M7-$E$12)*$D$9+$E$11</f>
        <v>45.446999999999996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18</v>
      </c>
      <c r="L8" s="17">
        <v>56</v>
      </c>
      <c r="M8" s="73">
        <v>199.1</v>
      </c>
      <c r="N8" s="48">
        <f>INT((K8+L8/60)+($B$9+$C$9/60))</f>
        <v>18</v>
      </c>
      <c r="O8" s="49">
        <f>(((K8+L8/60)+($B$9+$C$9/60))-INT((K8+L8/60)+($B$9+$C$9/60)))*60</f>
        <v>36.000000000000085</v>
      </c>
      <c r="P8" s="75">
        <f t="shared" si="0"/>
        <v>177.68700000000001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25</v>
      </c>
      <c r="L9" s="17">
        <v>1</v>
      </c>
      <c r="M9" s="73">
        <v>45.1</v>
      </c>
      <c r="N9" s="57">
        <f>INT((K9+L9/60)+($B$9+$C$9/60))</f>
        <v>24</v>
      </c>
      <c r="O9" s="58">
        <f>(((K9+L9/60)+($B$9+$C$9/60))-INT((K9+L9/60)+($B$9+$C$9/60)))*60</f>
        <v>41.000000000000014</v>
      </c>
      <c r="P9" s="76">
        <f t="shared" si="0"/>
        <v>43.706999999999994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18</v>
      </c>
      <c r="C14" s="68">
        <v>40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23">
        <v>42.099999999999994</v>
      </c>
      <c r="D18" s="23">
        <v>42.099999999999994</v>
      </c>
      <c r="E18" s="23">
        <v>61.099999999999994</v>
      </c>
      <c r="F18" s="23">
        <v>94.1</v>
      </c>
      <c r="G18" s="23">
        <v>134.1</v>
      </c>
      <c r="H18" s="23">
        <v>170.1</v>
      </c>
      <c r="I18" s="23">
        <v>193.1</v>
      </c>
      <c r="J18" s="23">
        <v>198.1</v>
      </c>
      <c r="K18" s="23">
        <v>184.1</v>
      </c>
      <c r="L18" s="23">
        <v>154.1</v>
      </c>
      <c r="M18" s="23">
        <v>115.1</v>
      </c>
      <c r="N18" s="23">
        <v>79.099999999999994</v>
      </c>
      <c r="O18" s="23">
        <v>54.099999999999994</v>
      </c>
      <c r="P18" s="23">
        <v>48.099999999999994</v>
      </c>
      <c r="Q18" s="23">
        <v>61.099999999999994</v>
      </c>
      <c r="R18" s="23">
        <v>90.1</v>
      </c>
      <c r="S18" s="23">
        <v>128.1</v>
      </c>
      <c r="T18" s="23">
        <v>165.1</v>
      </c>
      <c r="U18" s="23">
        <v>191.1</v>
      </c>
      <c r="V18" s="23">
        <v>199.1</v>
      </c>
      <c r="W18" s="23">
        <v>188.1</v>
      </c>
      <c r="X18" s="23">
        <v>159.1</v>
      </c>
      <c r="Y18" s="23">
        <v>120.1</v>
      </c>
      <c r="Z18" s="23">
        <v>82.1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41.096999999999994</v>
      </c>
      <c r="D22" s="1">
        <f t="shared" si="2"/>
        <v>41.096999999999994</v>
      </c>
      <c r="E22" s="1">
        <f t="shared" si="2"/>
        <v>57.626999999999995</v>
      </c>
      <c r="F22" s="1">
        <f t="shared" si="2"/>
        <v>86.336999999999989</v>
      </c>
      <c r="G22" s="1">
        <f t="shared" si="2"/>
        <v>121.137</v>
      </c>
      <c r="H22" s="1">
        <f t="shared" si="2"/>
        <v>152.45699999999999</v>
      </c>
      <c r="I22" s="1">
        <f t="shared" si="2"/>
        <v>172.46699999999998</v>
      </c>
      <c r="J22" s="1">
        <f t="shared" si="2"/>
        <v>176.81700000000001</v>
      </c>
      <c r="K22" s="1">
        <f t="shared" si="2"/>
        <v>164.637</v>
      </c>
      <c r="L22" s="1">
        <f t="shared" si="2"/>
        <v>138.53700000000001</v>
      </c>
      <c r="M22" s="1">
        <f t="shared" si="2"/>
        <v>104.607</v>
      </c>
      <c r="N22" s="1">
        <f t="shared" si="2"/>
        <v>73.286999999999992</v>
      </c>
      <c r="O22" s="1">
        <f t="shared" si="2"/>
        <v>51.536999999999992</v>
      </c>
      <c r="P22" s="1">
        <f t="shared" si="2"/>
        <v>46.316999999999993</v>
      </c>
      <c r="Q22" s="1">
        <f t="shared" si="2"/>
        <v>57.626999999999995</v>
      </c>
      <c r="R22" s="1">
        <f t="shared" si="2"/>
        <v>82.856999999999999</v>
      </c>
      <c r="S22" s="1">
        <f t="shared" si="2"/>
        <v>115.917</v>
      </c>
      <c r="T22" s="1">
        <f t="shared" si="2"/>
        <v>148.107</v>
      </c>
      <c r="U22" s="1">
        <f t="shared" si="2"/>
        <v>170.727</v>
      </c>
      <c r="V22" s="1">
        <f t="shared" si="2"/>
        <v>177.68700000000001</v>
      </c>
      <c r="W22" s="1">
        <f t="shared" si="2"/>
        <v>168.11699999999999</v>
      </c>
      <c r="X22" s="1">
        <f t="shared" si="2"/>
        <v>142.887</v>
      </c>
      <c r="Y22" s="1">
        <f t="shared" si="2"/>
        <v>108.95699999999999</v>
      </c>
      <c r="Z22" s="1">
        <f t="shared" si="2"/>
        <v>75.896999999999991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18</v>
      </c>
      <c r="D27" s="17">
        <v>36.000000000000085</v>
      </c>
      <c r="E27" s="41">
        <v>177.68700000000001</v>
      </c>
      <c r="F27" s="44"/>
      <c r="G27" s="8">
        <f>$C$27+$D$27/60</f>
        <v>18.600000000000001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18</v>
      </c>
      <c r="D28" s="17">
        <v>40</v>
      </c>
      <c r="E28" s="42">
        <f xml:space="preserve"> INT((E27+E29)/2+((E27-E29)/2) *COS(3.14159*(G28 -G27)/(G29-G27))+0.5)</f>
        <v>178</v>
      </c>
      <c r="F28" s="43">
        <f>E28-E11</f>
        <v>70</v>
      </c>
      <c r="G28" s="9">
        <f>$C$28+$D$28/60</f>
        <v>18.666666666666668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24</v>
      </c>
      <c r="D29" s="17">
        <v>41.000000000000014</v>
      </c>
      <c r="E29" s="41">
        <v>43.706999999999994</v>
      </c>
      <c r="F29" s="44"/>
      <c r="G29" s="10">
        <f>$C$29+$D$29/60</f>
        <v>24.683333333333334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18.600000000000001</v>
      </c>
      <c r="D31" s="13">
        <f>$C$31+($G$29-$G$27)/10*1</f>
        <v>19.208333333333336</v>
      </c>
      <c r="E31" s="13">
        <f>$C$31+($G$29-$G$27)/10*2</f>
        <v>19.816666666666666</v>
      </c>
      <c r="F31" s="13">
        <f>$C$31+($G$29-$G$27)/10*3</f>
        <v>20.425000000000001</v>
      </c>
      <c r="G31" s="13">
        <f>$C$31+($G$29-$G$27)/10*4</f>
        <v>21.033333333333335</v>
      </c>
      <c r="H31" s="13">
        <f>$C$31+($G$29-$G$27)/10*5</f>
        <v>21.641666666666666</v>
      </c>
      <c r="I31" s="13">
        <f>$C$31+($G$29-$G$27)/10*6</f>
        <v>22.25</v>
      </c>
      <c r="J31" s="13">
        <f>$C$31+($G$29-$G$27)/10*7</f>
        <v>22.858333333333334</v>
      </c>
      <c r="K31" s="13">
        <f>$C$31+($G$29-$G$27)/10*8</f>
        <v>23.466666666666669</v>
      </c>
      <c r="L31" s="13">
        <f>$C$31+($G$29-$G$27)/10*9</f>
        <v>24.074999999999999</v>
      </c>
      <c r="M31" s="14">
        <f>$G$29</f>
        <v>24.683333333333334</v>
      </c>
    </row>
    <row r="32" spans="1:26" ht="19" thickBot="1" x14ac:dyDescent="0.3">
      <c r="A32" s="72" t="s">
        <v>16</v>
      </c>
      <c r="B32" s="4"/>
      <c r="C32" s="15">
        <f>E27</f>
        <v>177.68700000000001</v>
      </c>
      <c r="D32" s="16">
        <f t="shared" ref="D32:M32" si="3" xml:space="preserve"> INT(($E$27+$E$29)/2+(($E$27-$E$29)/2) *COS(3.14159*(D31 -$G$27)/($G$29-$G$27))+0.5)</f>
        <v>174</v>
      </c>
      <c r="E32" s="16">
        <f t="shared" si="3"/>
        <v>165</v>
      </c>
      <c r="F32" s="16">
        <f t="shared" si="3"/>
        <v>150</v>
      </c>
      <c r="G32" s="16">
        <f t="shared" si="3"/>
        <v>131</v>
      </c>
      <c r="H32" s="16">
        <f t="shared" si="3"/>
        <v>111</v>
      </c>
      <c r="I32" s="16">
        <f t="shared" si="3"/>
        <v>90</v>
      </c>
      <c r="J32" s="16">
        <f t="shared" si="3"/>
        <v>71</v>
      </c>
      <c r="K32" s="16">
        <f t="shared" si="3"/>
        <v>57</v>
      </c>
      <c r="L32" s="16">
        <f t="shared" si="3"/>
        <v>47</v>
      </c>
      <c r="M32" s="16">
        <f t="shared" si="3"/>
        <v>44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2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zoomScale="108" zoomScaleNormal="125" zoomScalePageLayoutView="125" workbookViewId="0">
      <selection activeCell="K37" sqref="K37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1</v>
      </c>
      <c r="L6" s="17">
        <v>1</v>
      </c>
      <c r="M6" s="73">
        <v>45.1</v>
      </c>
      <c r="N6" s="46">
        <f>INT((K6+L6/60)+($B$9+$C$9/60))</f>
        <v>0</v>
      </c>
      <c r="O6" s="47">
        <f>(((K6+L6/60)+($B$9+$C$9/60))-INT((K6+L6/60)+($B$9+$C$9/60)))*60</f>
        <v>41</v>
      </c>
      <c r="P6" s="74">
        <f>(M6-$E$12)*$D$9+$E$11</f>
        <v>43.706999999999994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6</v>
      </c>
      <c r="J7" s="55" t="s">
        <v>40</v>
      </c>
      <c r="K7" s="17">
        <v>7</v>
      </c>
      <c r="L7" s="17">
        <v>11</v>
      </c>
      <c r="M7" s="73">
        <v>200.1</v>
      </c>
      <c r="N7" s="48">
        <f>INT((K7+L7/60)+($B$9+$C$9/60))</f>
        <v>6</v>
      </c>
      <c r="O7" s="49">
        <f>(((K7+L7/60)+($B$9+$C$9/60))-INT((K7+L7/60)+($B$9+$C$9/60)))*60</f>
        <v>51.000000000000028</v>
      </c>
      <c r="P7" s="75">
        <f t="shared" ref="P7:P9" si="0">(M7-$E$12)*$D$9+$E$11</f>
        <v>178.55699999999999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13</v>
      </c>
      <c r="L8" s="17">
        <v>39</v>
      </c>
      <c r="M8" s="73">
        <v>34.1</v>
      </c>
      <c r="N8" s="48">
        <f>INT((K8+L8/60)+($B$9+$C$9/60))</f>
        <v>13</v>
      </c>
      <c r="O8" s="49">
        <f>(((K8+L8/60)+($B$9+$C$9/60))-INT((K8+L8/60)+($B$9+$C$9/60)))*60</f>
        <v>18.999999999999986</v>
      </c>
      <c r="P8" s="75">
        <f t="shared" si="0"/>
        <v>34.137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19</v>
      </c>
      <c r="L9" s="17">
        <v>32</v>
      </c>
      <c r="M9" s="73">
        <v>200.1</v>
      </c>
      <c r="N9" s="57">
        <f>INT((K9+L9/60)+($B$9+$C$9/60))</f>
        <v>19</v>
      </c>
      <c r="O9" s="58">
        <f>(((K9+L9/60)+($B$9+$C$9/60))-INT((K9+L9/60)+($B$9+$C$9/60)))*60</f>
        <v>12.000000000000171</v>
      </c>
      <c r="P9" s="76">
        <f t="shared" si="0"/>
        <v>178.55699999999999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14</v>
      </c>
      <c r="C14" s="68">
        <v>8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23">
        <v>55.099999999999994</v>
      </c>
      <c r="D18" s="23">
        <v>45.099999999999994</v>
      </c>
      <c r="E18" s="23">
        <v>55.099999999999994</v>
      </c>
      <c r="F18" s="23">
        <v>81.099999999999994</v>
      </c>
      <c r="G18" s="23">
        <v>118.1</v>
      </c>
      <c r="H18" s="23">
        <v>156.1</v>
      </c>
      <c r="I18" s="23">
        <v>186.1</v>
      </c>
      <c r="J18" s="23">
        <v>200.1</v>
      </c>
      <c r="K18" s="23">
        <v>193.1</v>
      </c>
      <c r="L18" s="23">
        <v>167.1</v>
      </c>
      <c r="M18" s="23">
        <v>128.1</v>
      </c>
      <c r="N18" s="23">
        <v>86.1</v>
      </c>
      <c r="O18" s="23">
        <v>52.099999999999994</v>
      </c>
      <c r="P18" s="23">
        <v>35.099999999999994</v>
      </c>
      <c r="Q18" s="23">
        <v>39.099999999999994</v>
      </c>
      <c r="R18" s="23">
        <v>63.099999999999994</v>
      </c>
      <c r="S18" s="23">
        <v>100.1</v>
      </c>
      <c r="T18" s="23">
        <v>141.1</v>
      </c>
      <c r="U18" s="23">
        <v>177.1</v>
      </c>
      <c r="V18" s="23">
        <v>197.1</v>
      </c>
      <c r="W18" s="23">
        <v>198.1</v>
      </c>
      <c r="X18" s="23">
        <v>179.1</v>
      </c>
      <c r="Y18" s="23">
        <v>145.1</v>
      </c>
      <c r="Z18" s="23">
        <v>107.1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52.406999999999996</v>
      </c>
      <c r="D22" s="1">
        <f t="shared" si="2"/>
        <v>43.706999999999994</v>
      </c>
      <c r="E22" s="1">
        <f t="shared" si="2"/>
        <v>52.406999999999996</v>
      </c>
      <c r="F22" s="1">
        <f t="shared" si="2"/>
        <v>75.026999999999987</v>
      </c>
      <c r="G22" s="1">
        <f t="shared" si="2"/>
        <v>107.217</v>
      </c>
      <c r="H22" s="1">
        <f t="shared" si="2"/>
        <v>140.27699999999999</v>
      </c>
      <c r="I22" s="1">
        <f t="shared" si="2"/>
        <v>166.37700000000001</v>
      </c>
      <c r="J22" s="1">
        <f t="shared" si="2"/>
        <v>178.55699999999999</v>
      </c>
      <c r="K22" s="1">
        <f t="shared" si="2"/>
        <v>172.46699999999998</v>
      </c>
      <c r="L22" s="1">
        <f t="shared" si="2"/>
        <v>149.84699999999998</v>
      </c>
      <c r="M22" s="1">
        <f t="shared" si="2"/>
        <v>115.917</v>
      </c>
      <c r="N22" s="1">
        <f t="shared" si="2"/>
        <v>79.376999999999995</v>
      </c>
      <c r="O22" s="1">
        <f t="shared" si="2"/>
        <v>49.796999999999997</v>
      </c>
      <c r="P22" s="1">
        <f t="shared" si="2"/>
        <v>35.006999999999991</v>
      </c>
      <c r="Q22" s="1">
        <f t="shared" si="2"/>
        <v>38.486999999999995</v>
      </c>
      <c r="R22" s="1">
        <f t="shared" si="2"/>
        <v>59.366999999999997</v>
      </c>
      <c r="S22" s="1">
        <f t="shared" si="2"/>
        <v>91.556999999999988</v>
      </c>
      <c r="T22" s="1">
        <f t="shared" si="2"/>
        <v>127.22699999999999</v>
      </c>
      <c r="U22" s="1">
        <f t="shared" si="2"/>
        <v>158.547</v>
      </c>
      <c r="V22" s="1">
        <f t="shared" si="2"/>
        <v>175.947</v>
      </c>
      <c r="W22" s="1">
        <f t="shared" si="2"/>
        <v>176.81700000000001</v>
      </c>
      <c r="X22" s="1">
        <f t="shared" si="2"/>
        <v>160.28699999999998</v>
      </c>
      <c r="Y22" s="1">
        <f t="shared" si="2"/>
        <v>130.70699999999999</v>
      </c>
      <c r="Z22" s="1">
        <f t="shared" si="2"/>
        <v>97.646999999999991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13</v>
      </c>
      <c r="D27" s="17">
        <v>18.999999999999986</v>
      </c>
      <c r="E27" s="41">
        <v>34.137</v>
      </c>
      <c r="F27" s="44"/>
      <c r="G27" s="8">
        <f>$C$27+$D$27/60</f>
        <v>13.316666666666666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14</v>
      </c>
      <c r="D28" s="17">
        <v>8</v>
      </c>
      <c r="E28" s="42">
        <f xml:space="preserve"> INT((E27+E29)/2+((E27-E29)/2) *COS(3.14159*(G28 -G27)/(G29-G27))+0.5)</f>
        <v>41</v>
      </c>
      <c r="F28" s="43">
        <f>E28-E11</f>
        <v>-67</v>
      </c>
      <c r="G28" s="9">
        <f>$C$28+$D$28/60</f>
        <v>14.133333333333333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19</v>
      </c>
      <c r="D29" s="17">
        <v>12.000000000000171</v>
      </c>
      <c r="E29" s="41">
        <v>178.55699999999999</v>
      </c>
      <c r="F29" s="44"/>
      <c r="G29" s="10">
        <f>$C$29+$D$29/60</f>
        <v>19.200000000000003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13.316666666666666</v>
      </c>
      <c r="D31" s="13">
        <f>$C$31+($G$29-$G$27)/10*1</f>
        <v>13.904999999999999</v>
      </c>
      <c r="E31" s="13">
        <f>$C$31+($G$29-$G$27)/10*2</f>
        <v>14.493333333333334</v>
      </c>
      <c r="F31" s="13">
        <f>$C$31+($G$29-$G$27)/10*3</f>
        <v>15.081666666666667</v>
      </c>
      <c r="G31" s="13">
        <f>$C$31+($G$29-$G$27)/10*4</f>
        <v>15.670000000000002</v>
      </c>
      <c r="H31" s="13">
        <f>$C$31+($G$29-$G$27)/10*5</f>
        <v>16.258333333333333</v>
      </c>
      <c r="I31" s="13">
        <f>$C$31+($G$29-$G$27)/10*6</f>
        <v>16.846666666666668</v>
      </c>
      <c r="J31" s="13">
        <f>$C$31+($G$29-$G$27)/10*7</f>
        <v>17.435000000000002</v>
      </c>
      <c r="K31" s="13">
        <f>$C$31+($G$29-$G$27)/10*8</f>
        <v>18.023333333333333</v>
      </c>
      <c r="L31" s="13">
        <f>$C$31+($G$29-$G$27)/10*9</f>
        <v>18.611666666666668</v>
      </c>
      <c r="M31" s="14">
        <f>$G$29</f>
        <v>19.200000000000003</v>
      </c>
    </row>
    <row r="32" spans="1:26" ht="19" thickBot="1" x14ac:dyDescent="0.3">
      <c r="A32" s="72" t="s">
        <v>16</v>
      </c>
      <c r="B32" s="4"/>
      <c r="C32" s="15">
        <f>E27</f>
        <v>34.137</v>
      </c>
      <c r="D32" s="16">
        <f t="shared" ref="D32:M32" si="3" xml:space="preserve"> INT(($E$27+$E$29)/2+(($E$27-$E$29)/2) *COS(3.14159*(D31 -$G$27)/($G$29-$G$27))+0.5)</f>
        <v>38</v>
      </c>
      <c r="E32" s="16">
        <f t="shared" si="3"/>
        <v>48</v>
      </c>
      <c r="F32" s="16">
        <f t="shared" si="3"/>
        <v>64</v>
      </c>
      <c r="G32" s="16">
        <f t="shared" si="3"/>
        <v>84</v>
      </c>
      <c r="H32" s="16">
        <f t="shared" si="3"/>
        <v>106</v>
      </c>
      <c r="I32" s="16">
        <f t="shared" si="3"/>
        <v>129</v>
      </c>
      <c r="J32" s="16">
        <f t="shared" si="3"/>
        <v>149</v>
      </c>
      <c r="K32" s="16">
        <f t="shared" si="3"/>
        <v>165</v>
      </c>
      <c r="L32" s="16">
        <f t="shared" si="3"/>
        <v>175</v>
      </c>
      <c r="M32" s="16">
        <f t="shared" si="3"/>
        <v>179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06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topLeftCell="A2" zoomScale="108" zoomScaleNormal="125" zoomScalePageLayoutView="125" workbookViewId="0">
      <selection activeCell="E20" sqref="E20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1</v>
      </c>
      <c r="L6" s="17">
        <v>32</v>
      </c>
      <c r="M6" s="73">
        <v>52.1</v>
      </c>
      <c r="N6" s="46">
        <f>INT((K6+L6/60)+($B$9+$C$9/60))</f>
        <v>1</v>
      </c>
      <c r="O6" s="47">
        <f>(((K6+L6/60)+($B$9+$C$9/60))-INT((K6+L6/60)+($B$9+$C$9/60)))*60</f>
        <v>11.999999999999996</v>
      </c>
      <c r="P6" s="74">
        <f>(M6-$E$12)*$D$9+$E$11</f>
        <v>49.796999999999997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7</v>
      </c>
      <c r="J7" s="55" t="s">
        <v>40</v>
      </c>
      <c r="K7" s="17">
        <v>7</v>
      </c>
      <c r="L7" s="17">
        <v>35</v>
      </c>
      <c r="M7" s="73">
        <v>201.1</v>
      </c>
      <c r="N7" s="48">
        <f>INT((K7+L7/60)+($B$9+$C$9/60))</f>
        <v>7</v>
      </c>
      <c r="O7" s="49">
        <f>(((K7+L7/60)+($B$9+$C$9/60))-INT((K7+L7/60)+($B$9+$C$9/60)))*60</f>
        <v>15</v>
      </c>
      <c r="P7" s="75">
        <f t="shared" ref="P7:P9" si="0">(M7-$E$12)*$D$9+$E$11</f>
        <v>179.42699999999999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13</v>
      </c>
      <c r="L8" s="17">
        <v>49</v>
      </c>
      <c r="M8" s="73">
        <v>31.1</v>
      </c>
      <c r="N8" s="48">
        <f>INT((K8+L8/60)+($B$9+$C$9/60))</f>
        <v>13</v>
      </c>
      <c r="O8" s="49">
        <f>(((K8+L8/60)+($B$9+$C$9/60))-INT((K8+L8/60)+($B$9+$C$9/60)))*60</f>
        <v>28.99999999999995</v>
      </c>
      <c r="P8" s="75">
        <f t="shared" si="0"/>
        <v>31.527000000000001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20</v>
      </c>
      <c r="L9" s="17">
        <v>6</v>
      </c>
      <c r="M9" s="73">
        <v>203.1</v>
      </c>
      <c r="N9" s="57">
        <f>INT((K9+L9/60)+($B$9+$C$9/60))</f>
        <v>19</v>
      </c>
      <c r="O9" s="58">
        <f>(((K9+L9/60)+($B$9+$C$9/60))-INT((K9+L9/60)+($B$9+$C$9/60)))*60</f>
        <v>46.000000000000156</v>
      </c>
      <c r="P9" s="76">
        <f t="shared" si="0"/>
        <v>181.167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13</v>
      </c>
      <c r="C14" s="68">
        <v>49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50">
        <v>74.099999999999994</v>
      </c>
      <c r="D18" s="50">
        <v>55.099999999999994</v>
      </c>
      <c r="E18" s="50">
        <v>54.099999999999994</v>
      </c>
      <c r="F18" s="50">
        <v>72.099999999999994</v>
      </c>
      <c r="G18" s="50">
        <v>104.1</v>
      </c>
      <c r="H18" s="50">
        <v>142.1</v>
      </c>
      <c r="I18" s="50">
        <v>176.1</v>
      </c>
      <c r="J18" s="50">
        <v>197.1</v>
      </c>
      <c r="K18" s="50">
        <v>199.1</v>
      </c>
      <c r="L18" s="50">
        <v>180.1</v>
      </c>
      <c r="M18" s="50">
        <v>145.1</v>
      </c>
      <c r="N18" s="50">
        <v>103.1</v>
      </c>
      <c r="O18" s="50">
        <v>64.099999999999994</v>
      </c>
      <c r="P18" s="50">
        <v>38.099999999999994</v>
      </c>
      <c r="Q18" s="50">
        <v>31.099999999999994</v>
      </c>
      <c r="R18" s="50">
        <v>45.099999999999994</v>
      </c>
      <c r="S18" s="50">
        <v>77.099999999999994</v>
      </c>
      <c r="T18" s="50">
        <v>119.1</v>
      </c>
      <c r="U18" s="50">
        <v>160.1</v>
      </c>
      <c r="V18" s="50">
        <v>191.1</v>
      </c>
      <c r="W18" s="50">
        <v>203.1</v>
      </c>
      <c r="X18" s="50">
        <v>195.1</v>
      </c>
      <c r="Y18" s="50">
        <v>170.1</v>
      </c>
      <c r="Z18" s="50">
        <v>134.1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68.936999999999998</v>
      </c>
      <c r="D22" s="1">
        <f t="shared" si="2"/>
        <v>52.406999999999996</v>
      </c>
      <c r="E22" s="1">
        <f t="shared" si="2"/>
        <v>51.536999999999992</v>
      </c>
      <c r="F22" s="1">
        <f t="shared" si="2"/>
        <v>67.197000000000003</v>
      </c>
      <c r="G22" s="1">
        <f t="shared" si="2"/>
        <v>95.036999999999992</v>
      </c>
      <c r="H22" s="1">
        <f t="shared" si="2"/>
        <v>128.09699999999998</v>
      </c>
      <c r="I22" s="1">
        <f t="shared" si="2"/>
        <v>157.67699999999999</v>
      </c>
      <c r="J22" s="1">
        <f t="shared" si="2"/>
        <v>175.947</v>
      </c>
      <c r="K22" s="1">
        <f t="shared" si="2"/>
        <v>177.68700000000001</v>
      </c>
      <c r="L22" s="1">
        <f t="shared" si="2"/>
        <v>161.15699999999998</v>
      </c>
      <c r="M22" s="1">
        <f t="shared" si="2"/>
        <v>130.70699999999999</v>
      </c>
      <c r="N22" s="1">
        <f t="shared" si="2"/>
        <v>94.167000000000002</v>
      </c>
      <c r="O22" s="1">
        <f t="shared" si="2"/>
        <v>60.236999999999995</v>
      </c>
      <c r="P22" s="1">
        <f t="shared" si="2"/>
        <v>37.61699999999999</v>
      </c>
      <c r="Q22" s="1">
        <f t="shared" si="2"/>
        <v>31.527000000000001</v>
      </c>
      <c r="R22" s="1">
        <f t="shared" si="2"/>
        <v>43.706999999999994</v>
      </c>
      <c r="S22" s="1">
        <f t="shared" si="2"/>
        <v>71.546999999999997</v>
      </c>
      <c r="T22" s="1">
        <f t="shared" si="2"/>
        <v>108.08699999999999</v>
      </c>
      <c r="U22" s="1">
        <f t="shared" si="2"/>
        <v>143.75700000000001</v>
      </c>
      <c r="V22" s="1">
        <f t="shared" si="2"/>
        <v>170.727</v>
      </c>
      <c r="W22" s="1">
        <f t="shared" si="2"/>
        <v>181.167</v>
      </c>
      <c r="X22" s="1">
        <f t="shared" si="2"/>
        <v>174.20699999999999</v>
      </c>
      <c r="Y22" s="1">
        <f t="shared" si="2"/>
        <v>152.45699999999999</v>
      </c>
      <c r="Z22" s="1">
        <f t="shared" si="2"/>
        <v>121.137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13</v>
      </c>
      <c r="D27" s="17">
        <v>28.99999999999995</v>
      </c>
      <c r="E27" s="41">
        <v>31.527000000000001</v>
      </c>
      <c r="F27" s="44"/>
      <c r="G27" s="8">
        <f>$C$27+$D$27/60</f>
        <v>13.483333333333333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13</v>
      </c>
      <c r="D28" s="17">
        <v>49</v>
      </c>
      <c r="E28" s="42">
        <f xml:space="preserve"> INT((E27+E29)/2+((E27-E29)/2) *COS(3.14159*(G28 -G27)/(G29-G27))+0.5)</f>
        <v>33</v>
      </c>
      <c r="F28" s="43">
        <f>E28-E11</f>
        <v>-75</v>
      </c>
      <c r="G28" s="9">
        <f>$C$28+$D$28/60</f>
        <v>13.816666666666666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19</v>
      </c>
      <c r="D29" s="17">
        <v>46.000000000000156</v>
      </c>
      <c r="E29" s="41">
        <v>181.167</v>
      </c>
      <c r="F29" s="44"/>
      <c r="G29" s="10">
        <f>$C$29+$D$29/60</f>
        <v>19.766666666666669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13.483333333333333</v>
      </c>
      <c r="D31" s="13">
        <f>$C$31+($G$29-$G$27)/10*1</f>
        <v>14.111666666666666</v>
      </c>
      <c r="E31" s="13">
        <f>$C$31+($G$29-$G$27)/10*2</f>
        <v>14.74</v>
      </c>
      <c r="F31" s="13">
        <f>$C$31+($G$29-$G$27)/10*3</f>
        <v>15.368333333333334</v>
      </c>
      <c r="G31" s="13">
        <f>$C$31+($G$29-$G$27)/10*4</f>
        <v>15.996666666666666</v>
      </c>
      <c r="H31" s="13">
        <f>$C$31+($G$29-$G$27)/10*5</f>
        <v>16.625</v>
      </c>
      <c r="I31" s="13">
        <f>$C$31+($G$29-$G$27)/10*6</f>
        <v>17.253333333333334</v>
      </c>
      <c r="J31" s="13">
        <f>$C$31+($G$29-$G$27)/10*7</f>
        <v>17.881666666666668</v>
      </c>
      <c r="K31" s="13">
        <f>$C$31+($G$29-$G$27)/10*8</f>
        <v>18.510000000000002</v>
      </c>
      <c r="L31" s="13">
        <f>$C$31+($G$29-$G$27)/10*9</f>
        <v>19.138333333333335</v>
      </c>
      <c r="M31" s="14">
        <f>$G$29</f>
        <v>19.766666666666669</v>
      </c>
    </row>
    <row r="32" spans="1:26" ht="19" thickBot="1" x14ac:dyDescent="0.3">
      <c r="A32" s="72" t="s">
        <v>16</v>
      </c>
      <c r="B32" s="4"/>
      <c r="C32" s="15">
        <f>E27</f>
        <v>31.527000000000001</v>
      </c>
      <c r="D32" s="16">
        <f t="shared" ref="D32:M32" si="3" xml:space="preserve"> INT(($E$27+$E$29)/2+(($E$27-$E$29)/2) *COS(3.14159*(D31 -$G$27)/($G$29-$G$27))+0.5)</f>
        <v>35</v>
      </c>
      <c r="E32" s="16">
        <f t="shared" si="3"/>
        <v>46</v>
      </c>
      <c r="F32" s="16">
        <f t="shared" si="3"/>
        <v>62</v>
      </c>
      <c r="G32" s="16">
        <f t="shared" si="3"/>
        <v>83</v>
      </c>
      <c r="H32" s="16">
        <f t="shared" si="3"/>
        <v>106</v>
      </c>
      <c r="I32" s="16">
        <f t="shared" si="3"/>
        <v>129</v>
      </c>
      <c r="J32" s="16">
        <f t="shared" si="3"/>
        <v>150</v>
      </c>
      <c r="K32" s="16">
        <f t="shared" si="3"/>
        <v>167</v>
      </c>
      <c r="L32" s="16">
        <f t="shared" si="3"/>
        <v>178</v>
      </c>
      <c r="M32" s="16">
        <f t="shared" si="3"/>
        <v>181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0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zoomScale="108" zoomScaleNormal="125" zoomScalePageLayoutView="125" workbookViewId="0">
      <selection activeCell="H24" sqref="H24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2</v>
      </c>
      <c r="L6" s="17">
        <v>2</v>
      </c>
      <c r="M6" s="73">
        <v>62.1</v>
      </c>
      <c r="N6" s="46">
        <f>INT((K6+L6/60)+($B$9+$C$9/60))</f>
        <v>1</v>
      </c>
      <c r="O6" s="47">
        <f>(((K6+L6/60)+($B$9+$C$9/60))-INT((K6+L6/60)+($B$9+$C$9/60)))*60</f>
        <v>42</v>
      </c>
      <c r="P6" s="74">
        <f>(M6-$E$12)*$D$9+$E$11</f>
        <v>58.497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8</v>
      </c>
      <c r="J7" s="55" t="s">
        <v>40</v>
      </c>
      <c r="K7" s="17">
        <v>8</v>
      </c>
      <c r="L7" s="17">
        <v>1</v>
      </c>
      <c r="M7" s="73">
        <v>200.1</v>
      </c>
      <c r="N7" s="48">
        <f>INT((K7+L7/60)+($B$9+$C$9/60))</f>
        <v>7</v>
      </c>
      <c r="O7" s="49">
        <f>(((K7+L7/60)+($B$9+$C$9/60))-INT((K7+L7/60)+($B$9+$C$9/60)))*60</f>
        <v>41.000000000000071</v>
      </c>
      <c r="P7" s="75">
        <f t="shared" ref="P7:P9" si="0">(M7-$E$12)*$D$9+$E$11</f>
        <v>178.55699999999999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14</v>
      </c>
      <c r="L8" s="17">
        <v>23</v>
      </c>
      <c r="M8" s="73">
        <v>29.1</v>
      </c>
      <c r="N8" s="48">
        <f>INT((K8+L8/60)+($B$9+$C$9/60))</f>
        <v>14</v>
      </c>
      <c r="O8" s="49">
        <f>(((K8+L8/60)+($B$9+$C$9/60))-INT((K8+L8/60)+($B$9+$C$9/60)))*60</f>
        <v>2.9999999999999361</v>
      </c>
      <c r="P8" s="75">
        <f t="shared" si="0"/>
        <v>29.786999999999992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20</v>
      </c>
      <c r="L9" s="17">
        <v>43</v>
      </c>
      <c r="M9" s="73">
        <v>196.1</v>
      </c>
      <c r="N9" s="57">
        <f>INT((K9+L9/60)+($B$9+$C$9/60))</f>
        <v>20</v>
      </c>
      <c r="O9" s="58">
        <f>(((K9+L9/60)+($B$9+$C$9/60))-INT((K9+L9/60)+($B$9+$C$9/60)))*60</f>
        <v>22.999999999999972</v>
      </c>
      <c r="P9" s="76">
        <f t="shared" si="0"/>
        <v>175.077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18</v>
      </c>
      <c r="C14" s="68">
        <v>26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50">
        <v>98.1</v>
      </c>
      <c r="D18" s="50">
        <v>72.099999999999994</v>
      </c>
      <c r="E18" s="50">
        <v>62.099999999999994</v>
      </c>
      <c r="F18" s="50">
        <v>71.099999999999994</v>
      </c>
      <c r="G18" s="50">
        <v>95.1</v>
      </c>
      <c r="H18" s="50">
        <v>129.1</v>
      </c>
      <c r="I18" s="50">
        <v>164.1</v>
      </c>
      <c r="J18" s="50">
        <v>190.1</v>
      </c>
      <c r="K18" s="50">
        <v>200.1</v>
      </c>
      <c r="L18" s="50">
        <v>190.1</v>
      </c>
      <c r="M18" s="50">
        <v>162.1</v>
      </c>
      <c r="N18" s="50">
        <v>122.1</v>
      </c>
      <c r="O18" s="50">
        <v>81.099999999999994</v>
      </c>
      <c r="P18" s="50">
        <v>48.099999999999994</v>
      </c>
      <c r="Q18" s="50">
        <v>31.099999999999994</v>
      </c>
      <c r="R18" s="50">
        <v>33.099999999999994</v>
      </c>
      <c r="S18" s="50">
        <v>55.099999999999994</v>
      </c>
      <c r="T18" s="50">
        <v>91.1</v>
      </c>
      <c r="U18" s="50">
        <v>132.1</v>
      </c>
      <c r="V18" s="50">
        <v>169.1</v>
      </c>
      <c r="W18" s="50">
        <v>191.1</v>
      </c>
      <c r="X18" s="50">
        <v>195.1</v>
      </c>
      <c r="Y18" s="50">
        <v>181.1</v>
      </c>
      <c r="Z18" s="50">
        <v>153.1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89.816999999999993</v>
      </c>
      <c r="D22" s="1">
        <f t="shared" si="2"/>
        <v>67.197000000000003</v>
      </c>
      <c r="E22" s="1">
        <f t="shared" si="2"/>
        <v>58.496999999999993</v>
      </c>
      <c r="F22" s="1">
        <f t="shared" si="2"/>
        <v>66.326999999999998</v>
      </c>
      <c r="G22" s="1">
        <f t="shared" si="2"/>
        <v>87.206999999999994</v>
      </c>
      <c r="H22" s="1">
        <f t="shared" si="2"/>
        <v>116.78699999999999</v>
      </c>
      <c r="I22" s="1">
        <f t="shared" si="2"/>
        <v>147.23699999999999</v>
      </c>
      <c r="J22" s="1">
        <f t="shared" si="2"/>
        <v>169.857</v>
      </c>
      <c r="K22" s="1">
        <f t="shared" si="2"/>
        <v>178.55699999999999</v>
      </c>
      <c r="L22" s="1">
        <f t="shared" si="2"/>
        <v>169.857</v>
      </c>
      <c r="M22" s="1">
        <f t="shared" si="2"/>
        <v>145.49699999999999</v>
      </c>
      <c r="N22" s="1">
        <f t="shared" si="2"/>
        <v>110.69699999999999</v>
      </c>
      <c r="O22" s="1">
        <f t="shared" si="2"/>
        <v>75.026999999999987</v>
      </c>
      <c r="P22" s="1">
        <f t="shared" si="2"/>
        <v>46.316999999999993</v>
      </c>
      <c r="Q22" s="1">
        <f t="shared" si="2"/>
        <v>31.527000000000001</v>
      </c>
      <c r="R22" s="1">
        <f t="shared" si="2"/>
        <v>33.266999999999996</v>
      </c>
      <c r="S22" s="1">
        <f t="shared" si="2"/>
        <v>52.406999999999996</v>
      </c>
      <c r="T22" s="1">
        <f t="shared" si="2"/>
        <v>83.727000000000004</v>
      </c>
      <c r="U22" s="1">
        <f t="shared" si="2"/>
        <v>119.39699999999999</v>
      </c>
      <c r="V22" s="1">
        <f t="shared" si="2"/>
        <v>151.58699999999999</v>
      </c>
      <c r="W22" s="1">
        <f t="shared" si="2"/>
        <v>170.727</v>
      </c>
      <c r="X22" s="1">
        <f t="shared" si="2"/>
        <v>174.20699999999999</v>
      </c>
      <c r="Y22" s="1">
        <f t="shared" si="2"/>
        <v>162.02699999999999</v>
      </c>
      <c r="Z22" s="1">
        <f t="shared" si="2"/>
        <v>137.667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14</v>
      </c>
      <c r="D27" s="17">
        <v>2.9999999999999361</v>
      </c>
      <c r="E27" s="41">
        <v>29.786999999999992</v>
      </c>
      <c r="F27" s="44"/>
      <c r="G27" s="8">
        <f>$C$27+$D$27/60</f>
        <v>14.049999999999999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18</v>
      </c>
      <c r="D28" s="17">
        <v>26</v>
      </c>
      <c r="E28" s="42">
        <f xml:space="preserve"> INT((E27+E29)/2+((E27-E29)/2) *COS(3.14159*(G28 -G27)/(G29-G27))+0.5)</f>
        <v>144</v>
      </c>
      <c r="F28" s="43">
        <f>E28-E11</f>
        <v>36</v>
      </c>
      <c r="G28" s="9">
        <f>$C$28+$D$28/60</f>
        <v>18.433333333333334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20</v>
      </c>
      <c r="D29" s="17">
        <v>22.999999999999972</v>
      </c>
      <c r="E29" s="41">
        <v>175.077</v>
      </c>
      <c r="F29" s="44"/>
      <c r="G29" s="10">
        <f>$C$29+$D$29/60</f>
        <v>20.383333333333333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14.049999999999999</v>
      </c>
      <c r="D31" s="13">
        <f>$C$31+($G$29-$G$27)/10*1</f>
        <v>14.683333333333332</v>
      </c>
      <c r="E31" s="13">
        <f>$C$31+($G$29-$G$27)/10*2</f>
        <v>15.316666666666666</v>
      </c>
      <c r="F31" s="13">
        <f>$C$31+($G$29-$G$27)/10*3</f>
        <v>15.95</v>
      </c>
      <c r="G31" s="13">
        <f>$C$31+($G$29-$G$27)/10*4</f>
        <v>16.583333333333332</v>
      </c>
      <c r="H31" s="13">
        <f>$C$31+($G$29-$G$27)/10*5</f>
        <v>17.216666666666665</v>
      </c>
      <c r="I31" s="13">
        <f>$C$31+($G$29-$G$27)/10*6</f>
        <v>17.850000000000001</v>
      </c>
      <c r="J31" s="13">
        <f>$C$31+($G$29-$G$27)/10*7</f>
        <v>18.483333333333334</v>
      </c>
      <c r="K31" s="13">
        <f>$C$31+($G$29-$G$27)/10*8</f>
        <v>19.116666666666667</v>
      </c>
      <c r="L31" s="13">
        <f>$C$31+($G$29-$G$27)/10*9</f>
        <v>19.75</v>
      </c>
      <c r="M31" s="14">
        <f>$G$29</f>
        <v>20.383333333333333</v>
      </c>
    </row>
    <row r="32" spans="1:26" ht="19" thickBot="1" x14ac:dyDescent="0.3">
      <c r="A32" s="72" t="s">
        <v>16</v>
      </c>
      <c r="B32" s="4"/>
      <c r="C32" s="15">
        <f>E27</f>
        <v>29.786999999999992</v>
      </c>
      <c r="D32" s="16">
        <f t="shared" ref="D32:M32" si="3" xml:space="preserve"> INT(($E$27+$E$29)/2+(($E$27-$E$29)/2) *COS(3.14159*(D31 -$G$27)/($G$29-$G$27))+0.5)</f>
        <v>33</v>
      </c>
      <c r="E32" s="16">
        <f t="shared" si="3"/>
        <v>44</v>
      </c>
      <c r="F32" s="16">
        <f t="shared" si="3"/>
        <v>60</v>
      </c>
      <c r="G32" s="16">
        <f t="shared" si="3"/>
        <v>80</v>
      </c>
      <c r="H32" s="16">
        <f t="shared" si="3"/>
        <v>102</v>
      </c>
      <c r="I32" s="16">
        <f t="shared" si="3"/>
        <v>125</v>
      </c>
      <c r="J32" s="16">
        <f t="shared" si="3"/>
        <v>145</v>
      </c>
      <c r="K32" s="16">
        <f t="shared" si="3"/>
        <v>161</v>
      </c>
      <c r="L32" s="16">
        <f t="shared" si="3"/>
        <v>172</v>
      </c>
      <c r="M32" s="16">
        <f t="shared" si="3"/>
        <v>175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54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3"/>
  <sheetViews>
    <sheetView zoomScaleNormal="125" zoomScalePageLayoutView="125" workbookViewId="0">
      <selection activeCell="M39" sqref="M39"/>
    </sheetView>
  </sheetViews>
  <sheetFormatPr baseColWidth="12" defaultColWidth="6.625" defaultRowHeight="16" x14ac:dyDescent="0.25"/>
  <cols>
    <col min="1" max="1" width="12.125" style="1" customWidth="1"/>
    <col min="2" max="2" width="8.375" style="1" customWidth="1"/>
    <col min="3" max="5" width="8.625" style="1" customWidth="1"/>
    <col min="6" max="6" width="6.625" style="1" customWidth="1"/>
    <col min="7" max="7" width="7.25" style="1" customWidth="1"/>
    <col min="8" max="15" width="6.625" style="1"/>
    <col min="16" max="16" width="6.625" style="1" customWidth="1"/>
    <col min="17" max="25" width="6.625" style="1"/>
    <col min="26" max="26" width="5.875" style="1" customWidth="1"/>
    <col min="27" max="16384" width="6.625" style="1"/>
  </cols>
  <sheetData>
    <row r="1" spans="1:16" ht="21" x14ac:dyDescent="0.3">
      <c r="A1" s="52" t="s">
        <v>57</v>
      </c>
      <c r="B1" s="52"/>
      <c r="F1" s="59"/>
      <c r="G1" s="59"/>
      <c r="H1" s="59" t="s">
        <v>25</v>
      </c>
      <c r="I1" s="59"/>
      <c r="J1" s="59"/>
      <c r="K1" s="59"/>
      <c r="L1" s="59"/>
    </row>
    <row r="2" spans="1:16" ht="17" thickBot="1" x14ac:dyDescent="0.3">
      <c r="A2" s="1" t="s">
        <v>44</v>
      </c>
      <c r="J2" s="60"/>
      <c r="K2" s="60"/>
      <c r="L2" s="60"/>
      <c r="M2" s="60"/>
      <c r="N2" s="60"/>
      <c r="O2" s="60"/>
      <c r="P2" s="60"/>
    </row>
    <row r="3" spans="1:16" x14ac:dyDescent="0.25">
      <c r="A3" s="1" t="s">
        <v>17</v>
      </c>
      <c r="I3" s="61"/>
      <c r="K3" s="66" t="s">
        <v>45</v>
      </c>
      <c r="L3" s="66"/>
      <c r="M3" s="66"/>
      <c r="N3" s="66" t="s">
        <v>55</v>
      </c>
      <c r="O3" s="66"/>
      <c r="P3" s="67"/>
    </row>
    <row r="4" spans="1:16" x14ac:dyDescent="0.25">
      <c r="A4" s="1" t="s">
        <v>18</v>
      </c>
      <c r="I4" s="61"/>
      <c r="J4" s="53"/>
      <c r="K4" s="3" t="s">
        <v>0</v>
      </c>
      <c r="L4" s="3"/>
      <c r="M4" s="4" t="s">
        <v>1</v>
      </c>
      <c r="N4" s="3" t="s">
        <v>0</v>
      </c>
      <c r="O4" s="3"/>
      <c r="P4" s="54" t="s">
        <v>1</v>
      </c>
    </row>
    <row r="5" spans="1:16" ht="17" thickBot="1" x14ac:dyDescent="0.3">
      <c r="A5" s="1" t="s">
        <v>19</v>
      </c>
      <c r="I5" s="61"/>
      <c r="J5" s="3"/>
      <c r="K5" s="4" t="s">
        <v>2</v>
      </c>
      <c r="L5" s="3" t="s">
        <v>3</v>
      </c>
      <c r="M5" s="4" t="s">
        <v>4</v>
      </c>
      <c r="N5" s="4" t="s">
        <v>2</v>
      </c>
      <c r="O5" s="3" t="s">
        <v>3</v>
      </c>
      <c r="P5" s="54" t="s">
        <v>4</v>
      </c>
    </row>
    <row r="6" spans="1:16" ht="19" thickBot="1" x14ac:dyDescent="0.3">
      <c r="A6" s="60"/>
      <c r="B6" s="60"/>
      <c r="C6" s="60"/>
      <c r="D6" s="60"/>
      <c r="E6" s="60"/>
      <c r="F6" s="60"/>
      <c r="G6" s="60"/>
      <c r="H6" s="60"/>
      <c r="I6" s="62"/>
      <c r="J6" s="45" t="s">
        <v>39</v>
      </c>
      <c r="K6" s="17">
        <v>2</v>
      </c>
      <c r="L6" s="17">
        <v>33</v>
      </c>
      <c r="M6" s="73">
        <v>71.099999999999994</v>
      </c>
      <c r="N6" s="46">
        <f>INT((K6+L6/60)+($B$9+$C$9/60))</f>
        <v>2</v>
      </c>
      <c r="O6" s="47">
        <f>(((K6+L6/60)+($B$9+$C$9/60))-INT((K6+L6/60)+($B$9+$C$9/60)))*60</f>
        <v>12.99999999999998</v>
      </c>
      <c r="P6" s="74">
        <f>(M6-$E$12)*$D$9+$E$11</f>
        <v>66.326999999999998</v>
      </c>
    </row>
    <row r="7" spans="1:16" ht="18" x14ac:dyDescent="0.25">
      <c r="A7" s="1" t="s">
        <v>58</v>
      </c>
      <c r="F7" s="1" t="s">
        <v>49</v>
      </c>
      <c r="G7" s="64">
        <v>2019</v>
      </c>
      <c r="H7" s="64">
        <v>4</v>
      </c>
      <c r="I7" s="64">
        <v>9</v>
      </c>
      <c r="J7" s="55" t="s">
        <v>40</v>
      </c>
      <c r="K7" s="17">
        <v>8</v>
      </c>
      <c r="L7" s="17">
        <v>30</v>
      </c>
      <c r="M7" s="73">
        <v>195.1</v>
      </c>
      <c r="N7" s="48">
        <f>INT((K7+L7/60)+($B$9+$C$9/60))</f>
        <v>8</v>
      </c>
      <c r="O7" s="49">
        <f>(((K7+L7/60)+($B$9+$C$9/60))-INT((K7+L7/60)+($B$9+$C$9/60)))*60</f>
        <v>9.9999999999999645</v>
      </c>
      <c r="P7" s="75">
        <f t="shared" ref="P7:P9" si="0">(M7-$E$12)*$D$9+$E$11</f>
        <v>174.20699999999999</v>
      </c>
    </row>
    <row r="8" spans="1:16" ht="18" x14ac:dyDescent="0.25">
      <c r="B8" s="63" t="s">
        <v>43</v>
      </c>
      <c r="C8" s="63" t="s">
        <v>21</v>
      </c>
      <c r="D8" s="1" t="s">
        <v>20</v>
      </c>
      <c r="J8" s="55" t="s">
        <v>41</v>
      </c>
      <c r="K8" s="17">
        <v>14</v>
      </c>
      <c r="L8" s="17">
        <v>57</v>
      </c>
      <c r="M8" s="73">
        <v>29.1</v>
      </c>
      <c r="N8" s="48">
        <f>INT((K8+L8/60)+($B$9+$C$9/60))</f>
        <v>14</v>
      </c>
      <c r="O8" s="49">
        <f>(((K8+L8/60)+($B$9+$C$9/60))-INT((K8+L8/60)+($B$9+$C$9/60)))*60</f>
        <v>36.999999999999922</v>
      </c>
      <c r="P8" s="75">
        <f t="shared" si="0"/>
        <v>29.786999999999992</v>
      </c>
    </row>
    <row r="9" spans="1:16" ht="18" x14ac:dyDescent="0.25">
      <c r="A9" s="1" t="s">
        <v>50</v>
      </c>
      <c r="B9" s="50"/>
      <c r="C9" s="69">
        <v>-20</v>
      </c>
      <c r="D9" s="70">
        <v>0.87</v>
      </c>
      <c r="J9" s="56" t="s">
        <v>42</v>
      </c>
      <c r="K9" s="17">
        <v>21</v>
      </c>
      <c r="L9" s="17">
        <v>25</v>
      </c>
      <c r="M9" s="73">
        <v>193.1</v>
      </c>
      <c r="N9" s="57">
        <f>INT((K9+L9/60)+($B$9+$C$9/60))</f>
        <v>21</v>
      </c>
      <c r="O9" s="58">
        <f>(((K9+L9/60)+($B$9+$C$9/60))-INT((K9+L9/60)+($B$9+$C$9/60)))*60</f>
        <v>5.0000000000001421</v>
      </c>
      <c r="P9" s="76">
        <f t="shared" si="0"/>
        <v>172.46699999999998</v>
      </c>
    </row>
    <row r="10" spans="1:16" x14ac:dyDescent="0.25">
      <c r="C10" s="19" t="s">
        <v>22</v>
      </c>
      <c r="D10" s="19" t="s">
        <v>23</v>
      </c>
      <c r="E10" s="19" t="s">
        <v>24</v>
      </c>
    </row>
    <row r="11" spans="1:16" x14ac:dyDescent="0.25">
      <c r="A11" s="59" t="s">
        <v>56</v>
      </c>
      <c r="B11" s="24" t="s">
        <v>46</v>
      </c>
      <c r="C11" s="71">
        <v>180</v>
      </c>
      <c r="D11" s="51">
        <v>140</v>
      </c>
      <c r="E11" s="51">
        <v>108</v>
      </c>
    </row>
    <row r="12" spans="1:16" x14ac:dyDescent="0.25">
      <c r="A12" s="59" t="s">
        <v>47</v>
      </c>
      <c r="B12" s="24" t="s">
        <v>48</v>
      </c>
      <c r="C12" s="71">
        <v>200</v>
      </c>
      <c r="D12" s="51">
        <v>150</v>
      </c>
      <c r="E12" s="51">
        <v>119</v>
      </c>
    </row>
    <row r="13" spans="1:16" x14ac:dyDescent="0.25">
      <c r="B13" s="1" t="s">
        <v>51</v>
      </c>
      <c r="C13" s="1" t="s">
        <v>52</v>
      </c>
    </row>
    <row r="14" spans="1:16" x14ac:dyDescent="0.25">
      <c r="A14" s="65" t="s">
        <v>60</v>
      </c>
      <c r="B14" s="68">
        <v>13</v>
      </c>
      <c r="C14" s="68">
        <v>1</v>
      </c>
    </row>
    <row r="15" spans="1:16" ht="18" x14ac:dyDescent="0.25">
      <c r="A15"/>
      <c r="B15"/>
      <c r="C15" s="18"/>
      <c r="D15" s="18"/>
      <c r="E15"/>
    </row>
    <row r="16" spans="1:16" x14ac:dyDescent="0.25">
      <c r="A16" s="1" t="s">
        <v>62</v>
      </c>
    </row>
    <row r="17" spans="1:26" x14ac:dyDescent="0.25">
      <c r="A17" s="1" t="s">
        <v>53</v>
      </c>
      <c r="C17" s="1">
        <v>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1">
        <v>6</v>
      </c>
      <c r="J17" s="1">
        <v>7</v>
      </c>
      <c r="K17" s="1">
        <v>8</v>
      </c>
      <c r="L17" s="1">
        <v>9</v>
      </c>
      <c r="M17" s="1">
        <v>10</v>
      </c>
      <c r="N17" s="1">
        <v>11</v>
      </c>
      <c r="O17" s="1">
        <v>12</v>
      </c>
      <c r="P17" s="1">
        <v>13</v>
      </c>
      <c r="Q17" s="1">
        <v>14</v>
      </c>
      <c r="R17" s="1">
        <v>15</v>
      </c>
      <c r="S17" s="1">
        <v>16</v>
      </c>
      <c r="T17" s="1">
        <v>17</v>
      </c>
      <c r="U17" s="1">
        <v>18</v>
      </c>
      <c r="V17" s="1">
        <v>19</v>
      </c>
      <c r="W17" s="1">
        <v>20</v>
      </c>
      <c r="X17" s="1">
        <v>21</v>
      </c>
      <c r="Y17" s="1">
        <v>22</v>
      </c>
      <c r="Z17" s="1">
        <v>23</v>
      </c>
    </row>
    <row r="18" spans="1:26" x14ac:dyDescent="0.25">
      <c r="A18" s="65" t="s">
        <v>59</v>
      </c>
      <c r="C18" s="50">
        <v>120.1</v>
      </c>
      <c r="D18" s="50">
        <v>91.1</v>
      </c>
      <c r="E18" s="50">
        <v>73.099999999999994</v>
      </c>
      <c r="F18" s="50">
        <v>73.099999999999994</v>
      </c>
      <c r="G18" s="50">
        <v>88.1</v>
      </c>
      <c r="H18" s="50">
        <v>115.1</v>
      </c>
      <c r="I18" s="50">
        <v>147.1</v>
      </c>
      <c r="J18" s="50">
        <v>176.1</v>
      </c>
      <c r="K18" s="50">
        <v>193.1</v>
      </c>
      <c r="L18" s="50">
        <v>193.1</v>
      </c>
      <c r="M18" s="50">
        <v>175.1</v>
      </c>
      <c r="N18" s="50">
        <v>142.1</v>
      </c>
      <c r="O18" s="50">
        <v>102.1</v>
      </c>
      <c r="P18" s="50">
        <v>64.099999999999994</v>
      </c>
      <c r="Q18" s="50">
        <v>38.099999999999994</v>
      </c>
      <c r="R18" s="50">
        <v>29.099999999999994</v>
      </c>
      <c r="S18" s="50">
        <v>40.099999999999994</v>
      </c>
      <c r="T18" s="50">
        <v>67.099999999999994</v>
      </c>
      <c r="U18" s="50">
        <v>105.1</v>
      </c>
      <c r="V18" s="50">
        <v>144.1</v>
      </c>
      <c r="W18" s="50">
        <v>175.1</v>
      </c>
      <c r="X18" s="50">
        <v>191.1</v>
      </c>
      <c r="Y18" s="50">
        <v>190.1</v>
      </c>
      <c r="Z18" s="50">
        <v>173.1</v>
      </c>
    </row>
    <row r="19" spans="1:26" ht="18" x14ac:dyDescent="0.25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1" t="s">
        <v>63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x14ac:dyDescent="0.25">
      <c r="A21" s="1" t="s">
        <v>53</v>
      </c>
      <c r="B21" s="21"/>
      <c r="C21" s="1">
        <f>C17+($B$9+$C$9/60)</f>
        <v>-0.33333333333333331</v>
      </c>
      <c r="D21" s="1">
        <f t="shared" ref="D21:AA21" si="1">D17+($B$9+$C$9/60)</f>
        <v>0.66666666666666674</v>
      </c>
      <c r="E21" s="1">
        <f t="shared" si="1"/>
        <v>1.6666666666666667</v>
      </c>
      <c r="F21" s="1">
        <f t="shared" si="1"/>
        <v>2.6666666666666665</v>
      </c>
      <c r="G21" s="1">
        <f t="shared" si="1"/>
        <v>3.6666666666666665</v>
      </c>
      <c r="H21" s="1">
        <f t="shared" si="1"/>
        <v>4.666666666666667</v>
      </c>
      <c r="I21" s="1">
        <f t="shared" si="1"/>
        <v>5.666666666666667</v>
      </c>
      <c r="J21" s="1">
        <f t="shared" si="1"/>
        <v>6.666666666666667</v>
      </c>
      <c r="K21" s="1">
        <f t="shared" si="1"/>
        <v>7.666666666666667</v>
      </c>
      <c r="L21" s="1">
        <f t="shared" si="1"/>
        <v>8.6666666666666661</v>
      </c>
      <c r="M21" s="1">
        <f t="shared" si="1"/>
        <v>9.6666666666666661</v>
      </c>
      <c r="N21" s="1">
        <f t="shared" si="1"/>
        <v>10.666666666666666</v>
      </c>
      <c r="O21" s="1">
        <f t="shared" si="1"/>
        <v>11.666666666666666</v>
      </c>
      <c r="P21" s="1">
        <f t="shared" si="1"/>
        <v>12.666666666666666</v>
      </c>
      <c r="Q21" s="1">
        <f t="shared" si="1"/>
        <v>13.666666666666666</v>
      </c>
      <c r="R21" s="1">
        <f t="shared" si="1"/>
        <v>14.666666666666666</v>
      </c>
      <c r="S21" s="1">
        <f t="shared" si="1"/>
        <v>15.666666666666666</v>
      </c>
      <c r="T21" s="1">
        <f t="shared" si="1"/>
        <v>16.666666666666668</v>
      </c>
      <c r="U21" s="1">
        <f t="shared" si="1"/>
        <v>17.666666666666668</v>
      </c>
      <c r="V21" s="1">
        <f t="shared" si="1"/>
        <v>18.666666666666668</v>
      </c>
      <c r="W21" s="1">
        <f t="shared" si="1"/>
        <v>19.666666666666668</v>
      </c>
      <c r="X21" s="1">
        <f t="shared" si="1"/>
        <v>20.666666666666668</v>
      </c>
      <c r="Y21" s="1">
        <f t="shared" si="1"/>
        <v>21.666666666666668</v>
      </c>
      <c r="Z21" s="1">
        <f t="shared" si="1"/>
        <v>22.666666666666668</v>
      </c>
    </row>
    <row r="22" spans="1:26" ht="18" x14ac:dyDescent="0.25">
      <c r="A22" s="65" t="s">
        <v>54</v>
      </c>
      <c r="B22" s="22"/>
      <c r="C22" s="1">
        <f t="shared" ref="C22:Z22" si="2">(C18-$E$12)*$D$9+$E$11</f>
        <v>108.95699999999999</v>
      </c>
      <c r="D22" s="1">
        <f t="shared" si="2"/>
        <v>83.727000000000004</v>
      </c>
      <c r="E22" s="1">
        <f t="shared" si="2"/>
        <v>68.066999999999993</v>
      </c>
      <c r="F22" s="1">
        <f t="shared" si="2"/>
        <v>68.066999999999993</v>
      </c>
      <c r="G22" s="1">
        <f t="shared" si="2"/>
        <v>81.11699999999999</v>
      </c>
      <c r="H22" s="1">
        <f t="shared" si="2"/>
        <v>104.607</v>
      </c>
      <c r="I22" s="1">
        <f t="shared" si="2"/>
        <v>132.447</v>
      </c>
      <c r="J22" s="1">
        <f t="shared" si="2"/>
        <v>157.67699999999999</v>
      </c>
      <c r="K22" s="1">
        <f t="shared" si="2"/>
        <v>172.46699999999998</v>
      </c>
      <c r="L22" s="1">
        <f t="shared" si="2"/>
        <v>172.46699999999998</v>
      </c>
      <c r="M22" s="1">
        <f t="shared" si="2"/>
        <v>156.80699999999999</v>
      </c>
      <c r="N22" s="1">
        <f t="shared" si="2"/>
        <v>128.09699999999998</v>
      </c>
      <c r="O22" s="1">
        <f t="shared" si="2"/>
        <v>93.296999999999997</v>
      </c>
      <c r="P22" s="1">
        <f t="shared" si="2"/>
        <v>60.236999999999995</v>
      </c>
      <c r="Q22" s="1">
        <f t="shared" si="2"/>
        <v>37.61699999999999</v>
      </c>
      <c r="R22" s="1">
        <f t="shared" si="2"/>
        <v>29.786999999999992</v>
      </c>
      <c r="S22" s="1">
        <f t="shared" si="2"/>
        <v>39.356999999999999</v>
      </c>
      <c r="T22" s="1">
        <f t="shared" si="2"/>
        <v>62.846999999999994</v>
      </c>
      <c r="U22" s="1">
        <f t="shared" si="2"/>
        <v>95.906999999999996</v>
      </c>
      <c r="V22" s="1">
        <f t="shared" si="2"/>
        <v>129.83699999999999</v>
      </c>
      <c r="W22" s="1">
        <f t="shared" si="2"/>
        <v>156.80699999999999</v>
      </c>
      <c r="X22" s="1">
        <f t="shared" si="2"/>
        <v>170.727</v>
      </c>
      <c r="Y22" s="1">
        <f t="shared" si="2"/>
        <v>169.857</v>
      </c>
      <c r="Z22" s="1">
        <f t="shared" si="2"/>
        <v>155.06700000000001</v>
      </c>
    </row>
    <row r="23" spans="1:26" ht="18" x14ac:dyDescent="0.25">
      <c r="A23" s="21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x14ac:dyDescent="0.25">
      <c r="A24" s="22" t="s">
        <v>61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0" customHeight="1" x14ac:dyDescent="0.25">
      <c r="A25"/>
      <c r="B25"/>
      <c r="C25" s="3" t="s">
        <v>0</v>
      </c>
      <c r="D25" s="3"/>
      <c r="E25" s="4" t="s">
        <v>1</v>
      </c>
      <c r="F25" s="2" t="s">
        <v>5</v>
      </c>
      <c r="G25" s="6" t="s">
        <v>6</v>
      </c>
      <c r="H25"/>
      <c r="I25" s="2" t="s">
        <v>7</v>
      </c>
    </row>
    <row r="26" spans="1:26" ht="19" thickBot="1" x14ac:dyDescent="0.3">
      <c r="A26"/>
      <c r="B26"/>
      <c r="C26" s="4" t="s">
        <v>2</v>
      </c>
      <c r="D26" s="3" t="s">
        <v>3</v>
      </c>
      <c r="E26" s="4" t="s">
        <v>4</v>
      </c>
      <c r="F26" s="4" t="s">
        <v>4</v>
      </c>
      <c r="G26" s="6" t="s">
        <v>8</v>
      </c>
      <c r="H26"/>
      <c r="I26" s="2" t="s">
        <v>9</v>
      </c>
    </row>
    <row r="27" spans="1:26" ht="19" thickBot="1" x14ac:dyDescent="0.3">
      <c r="A27" s="7" t="s">
        <v>10</v>
      </c>
      <c r="B27" s="7"/>
      <c r="C27" s="17">
        <v>8</v>
      </c>
      <c r="D27" s="17">
        <v>9.9999999999999645</v>
      </c>
      <c r="E27" s="41">
        <v>174.20699999999999</v>
      </c>
      <c r="F27" s="44"/>
      <c r="G27" s="8">
        <f>$C$27+$D$27/60</f>
        <v>8.1666666666666661</v>
      </c>
      <c r="H27"/>
      <c r="I27" s="2" t="s">
        <v>11</v>
      </c>
    </row>
    <row r="28" spans="1:26" ht="19" thickBot="1" x14ac:dyDescent="0.3">
      <c r="A28" s="5" t="s">
        <v>12</v>
      </c>
      <c r="B28" s="5"/>
      <c r="C28" s="17">
        <v>13</v>
      </c>
      <c r="D28" s="17">
        <v>1</v>
      </c>
      <c r="E28" s="42">
        <f xml:space="preserve"> INT((E27+E29)/2+((E27-E29)/2) *COS(3.14159*(G28 -G27)/(G29-G27))+0.5)</f>
        <v>51</v>
      </c>
      <c r="F28" s="43">
        <f>E28-E11</f>
        <v>-57</v>
      </c>
      <c r="G28" s="9">
        <f>$C$28+$D$28/60</f>
        <v>13.016666666666667</v>
      </c>
      <c r="H28"/>
      <c r="I28" s="5" t="s">
        <v>13</v>
      </c>
    </row>
    <row r="29" spans="1:26" ht="19" thickBot="1" x14ac:dyDescent="0.3">
      <c r="A29" s="7" t="s">
        <v>14</v>
      </c>
      <c r="B29" s="7"/>
      <c r="C29" s="17">
        <v>14</v>
      </c>
      <c r="D29" s="17">
        <v>36.999999999999922</v>
      </c>
      <c r="E29" s="41">
        <v>29.786999999999992</v>
      </c>
      <c r="F29" s="44"/>
      <c r="G29" s="10">
        <f>$C$29+$D$29/60</f>
        <v>14.616666666666665</v>
      </c>
      <c r="H29"/>
      <c r="I29" s="2" t="s">
        <v>15</v>
      </c>
    </row>
    <row r="30" spans="1:26" ht="19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6" x14ac:dyDescent="0.25">
      <c r="A31" s="11" t="s">
        <v>64</v>
      </c>
      <c r="B31" s="11"/>
      <c r="C31" s="12">
        <f>$G$27</f>
        <v>8.1666666666666661</v>
      </c>
      <c r="D31" s="13">
        <f>$C$31+($G$29-$G$27)/10*1</f>
        <v>8.8116666666666656</v>
      </c>
      <c r="E31" s="13">
        <f>$C$31+($G$29-$G$27)/10*2</f>
        <v>9.4566666666666652</v>
      </c>
      <c r="F31" s="13">
        <f>$C$31+($G$29-$G$27)/10*3</f>
        <v>10.101666666666667</v>
      </c>
      <c r="G31" s="13">
        <f>$C$31+($G$29-$G$27)/10*4</f>
        <v>10.746666666666666</v>
      </c>
      <c r="H31" s="13">
        <f>$C$31+($G$29-$G$27)/10*5</f>
        <v>11.391666666666666</v>
      </c>
      <c r="I31" s="13">
        <f>$C$31+($G$29-$G$27)/10*6</f>
        <v>12.036666666666665</v>
      </c>
      <c r="J31" s="13">
        <f>$C$31+($G$29-$G$27)/10*7</f>
        <v>12.681666666666665</v>
      </c>
      <c r="K31" s="13">
        <f>$C$31+($G$29-$G$27)/10*8</f>
        <v>13.326666666666664</v>
      </c>
      <c r="L31" s="13">
        <f>$C$31+($G$29-$G$27)/10*9</f>
        <v>13.971666666666664</v>
      </c>
      <c r="M31" s="14">
        <f>$G$29</f>
        <v>14.616666666666665</v>
      </c>
    </row>
    <row r="32" spans="1:26" ht="19" thickBot="1" x14ac:dyDescent="0.3">
      <c r="A32" s="72" t="s">
        <v>16</v>
      </c>
      <c r="B32" s="4"/>
      <c r="C32" s="15">
        <f>E27</f>
        <v>174.20699999999999</v>
      </c>
      <c r="D32" s="16">
        <f t="shared" ref="D32:M32" si="3" xml:space="preserve"> INT(($E$27+$E$29)/2+(($E$27-$E$29)/2) *COS(3.14159*(D31 -$G$27)/($G$29-$G$27))+0.5)</f>
        <v>171</v>
      </c>
      <c r="E32" s="16">
        <f t="shared" si="3"/>
        <v>160</v>
      </c>
      <c r="F32" s="16">
        <f t="shared" si="3"/>
        <v>144</v>
      </c>
      <c r="G32" s="16">
        <f t="shared" si="3"/>
        <v>124</v>
      </c>
      <c r="H32" s="16">
        <f t="shared" si="3"/>
        <v>102</v>
      </c>
      <c r="I32" s="16">
        <f t="shared" si="3"/>
        <v>80</v>
      </c>
      <c r="J32" s="16">
        <f t="shared" si="3"/>
        <v>60</v>
      </c>
      <c r="K32" s="16">
        <f t="shared" si="3"/>
        <v>44</v>
      </c>
      <c r="L32" s="16">
        <f t="shared" si="3"/>
        <v>33</v>
      </c>
      <c r="M32" s="16">
        <f t="shared" si="3"/>
        <v>30</v>
      </c>
    </row>
    <row r="33" spans="1:2" ht="18" x14ac:dyDescent="0.25">
      <c r="A33"/>
      <c r="B33"/>
    </row>
  </sheetData>
  <mergeCells count="2">
    <mergeCell ref="K3:M3"/>
    <mergeCell ref="N3:P3"/>
  </mergeCells>
  <phoneticPr fontId="2"/>
  <printOptions gridLinesSet="0"/>
  <pageMargins left="0.78740157480314998" right="0.78740157480314998" top="0.98425196850393704" bottom="0.98425196850393704" header="0.51200000000000001" footer="0.51200000000000001"/>
  <pageSetup paperSize="9" scale="49" orientation="landscape" horizontalDpi="4294967292" verticalDpi="4294967292"/>
  <headerFooter>
    <oddHeader>&amp;C&amp;A</oddHeader>
    <oddFooter>&amp;C- &amp;P -&amp;R&amp;D</oddFooter>
  </headerFooter>
  <rowBreaks count="1" manualBreakCount="1">
    <brk id="33" max="16383" man="1"/>
  </rowBreaks>
  <colBreaks count="1" manualBreakCount="1">
    <brk id="25" max="33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Button 1">
              <controlPr defaultSize="0" print="0" autoFill="0" autoLine="0" autoPict="0" macro="[0]!ValueClear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78" r:id="rId4" name="Button 2">
              <controlPr defaultSize="0" print="0" autoFill="0" autoLine="0" autoPict="0" macro="[0]!SortTime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観測基準面からの潮位観測値を潮位基準面からの潮位高への換算</vt:lpstr>
      <vt:lpstr>tidal calculation, Apr.3_2019</vt:lpstr>
      <vt:lpstr>tidal calculation, 14h07Apr4</vt:lpstr>
      <vt:lpstr>tidal calculation, 16h36Apr4</vt:lpstr>
      <vt:lpstr>tidal calculation, Apr05_</vt:lpstr>
      <vt:lpstr>tidal calculation, Apr06_</vt:lpstr>
      <vt:lpstr>tidal calculation, Apr07_</vt:lpstr>
      <vt:lpstr>tidal calculation, Apr08_ </vt:lpstr>
      <vt:lpstr>tidal calculation, Apr09_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motoharu</cp:lastModifiedBy>
  <cp:lastPrinted>2019-07-14T11:48:22Z</cp:lastPrinted>
  <dcterms:created xsi:type="dcterms:W3CDTF">2018-05-23T01:13:40Z</dcterms:created>
  <dcterms:modified xsi:type="dcterms:W3CDTF">2019-07-14T13:42:00Z</dcterms:modified>
</cp:coreProperties>
</file>